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16.12.2025 УТОЧ  " sheetId="10" r:id="rId1"/>
  </sheets>
  <definedNames>
    <definedName name="Z_D9A49370_59EF_4DF5_B20D_A46D1CBDF607_.wvu.PrintTitles" localSheetId="0">'16.12.2025 УТОЧ  '!$5:$8</definedName>
    <definedName name="Z_D9A49370_59EF_4DF5_B20D_A46D1CBDF607_.wvu.Rows" localSheetId="0">'16.12.2025 УТОЧ  '!#REF!</definedName>
    <definedName name="_xlnm.Print_Titles" localSheetId="0">'16.12.2025 УТОЧ  '!$5:$9</definedName>
    <definedName name="_xlnm.Print_Area" localSheetId="0">'16.12.2025 УТОЧ  '!$A$1:$O$173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73" i="10"/>
  <c r="G173"/>
  <c r="F173"/>
  <c r="D173"/>
  <c r="I172"/>
  <c r="G172"/>
  <c r="F170"/>
  <c r="L169"/>
  <c r="L170" s="1"/>
  <c r="L167"/>
  <c r="K167"/>
  <c r="F167"/>
  <c r="E167"/>
  <c r="L166"/>
  <c r="K166"/>
  <c r="F164"/>
  <c r="L163"/>
  <c r="L164" s="1"/>
  <c r="F161"/>
  <c r="D161"/>
  <c r="I158"/>
  <c r="F158"/>
  <c r="D158"/>
  <c r="O157"/>
  <c r="O146" s="1"/>
  <c r="M157"/>
  <c r="M158" s="1"/>
  <c r="L156"/>
  <c r="L155"/>
  <c r="L158" s="1"/>
  <c r="J155"/>
  <c r="J158" s="1"/>
  <c r="J146" s="1"/>
  <c r="L151"/>
  <c r="I151"/>
  <c r="F151"/>
  <c r="E151"/>
  <c r="L150"/>
  <c r="I149"/>
  <c r="I148"/>
  <c r="H148"/>
  <c r="H151" s="1"/>
  <c r="I146"/>
  <c r="G146"/>
  <c r="F146"/>
  <c r="D146"/>
  <c r="O144"/>
  <c r="N144"/>
  <c r="I143"/>
  <c r="H143"/>
  <c r="F142"/>
  <c r="F117" s="1"/>
  <c r="I141"/>
  <c r="H141"/>
  <c r="O139"/>
  <c r="N139"/>
  <c r="I137"/>
  <c r="H137"/>
  <c r="O135"/>
  <c r="N135"/>
  <c r="L134"/>
  <c r="L118" s="1"/>
  <c r="K134"/>
  <c r="K115" s="1"/>
  <c r="O132"/>
  <c r="N132"/>
  <c r="I131"/>
  <c r="H131"/>
  <c r="O129"/>
  <c r="N129"/>
  <c r="N118" s="1"/>
  <c r="O128"/>
  <c r="N128"/>
  <c r="L127"/>
  <c r="L115" s="1"/>
  <c r="K127"/>
  <c r="L126"/>
  <c r="K126"/>
  <c r="I124"/>
  <c r="H124"/>
  <c r="H115" s="1"/>
  <c r="P115" s="1"/>
  <c r="O122"/>
  <c r="O115" s="1"/>
  <c r="N122"/>
  <c r="N115" s="1"/>
  <c r="I121"/>
  <c r="I118" s="1"/>
  <c r="H121"/>
  <c r="H118" s="1"/>
  <c r="I120"/>
  <c r="H120"/>
  <c r="O118"/>
  <c r="F118"/>
  <c r="E118"/>
  <c r="Q117"/>
  <c r="P117"/>
  <c r="L117"/>
  <c r="K117"/>
  <c r="I117"/>
  <c r="H117"/>
  <c r="E117"/>
  <c r="I115"/>
  <c r="E115"/>
  <c r="F113"/>
  <c r="I112"/>
  <c r="D112"/>
  <c r="P111"/>
  <c r="G111"/>
  <c r="G112" s="1"/>
  <c r="F111"/>
  <c r="F112" s="1"/>
  <c r="L109"/>
  <c r="I109"/>
  <c r="G109"/>
  <c r="D109"/>
  <c r="J108"/>
  <c r="J109" s="1"/>
  <c r="F108"/>
  <c r="F109" s="1"/>
  <c r="F106"/>
  <c r="D106"/>
  <c r="F100"/>
  <c r="D100"/>
  <c r="I99"/>
  <c r="I100" s="1"/>
  <c r="G99"/>
  <c r="G100" s="1"/>
  <c r="O94"/>
  <c r="F94"/>
  <c r="I93"/>
  <c r="G93"/>
  <c r="G94" s="1"/>
  <c r="I92"/>
  <c r="I94" s="1"/>
  <c r="G92"/>
  <c r="O91"/>
  <c r="D91"/>
  <c r="M91" s="1"/>
  <c r="M94" s="1"/>
  <c r="F86"/>
  <c r="D86"/>
  <c r="F83"/>
  <c r="D83"/>
  <c r="L80"/>
  <c r="J80"/>
  <c r="I80"/>
  <c r="G80"/>
  <c r="F80"/>
  <c r="D80"/>
  <c r="M78"/>
  <c r="M80" s="1"/>
  <c r="F78"/>
  <c r="O78" s="1"/>
  <c r="O80" s="1"/>
  <c r="I76"/>
  <c r="G76"/>
  <c r="F76"/>
  <c r="D76"/>
  <c r="L71"/>
  <c r="J71"/>
  <c r="I71"/>
  <c r="G71"/>
  <c r="F71"/>
  <c r="D71"/>
  <c r="O70"/>
  <c r="O71" s="1"/>
  <c r="M70"/>
  <c r="M71" s="1"/>
  <c r="F68"/>
  <c r="D68"/>
  <c r="L65"/>
  <c r="J65"/>
  <c r="F65"/>
  <c r="D65"/>
  <c r="I62"/>
  <c r="G62"/>
  <c r="I61"/>
  <c r="G61"/>
  <c r="L59"/>
  <c r="J59"/>
  <c r="F59"/>
  <c r="D59"/>
  <c r="L58"/>
  <c r="J58"/>
  <c r="I56"/>
  <c r="G56"/>
  <c r="L54"/>
  <c r="J54"/>
  <c r="I54"/>
  <c r="D54"/>
  <c r="L53"/>
  <c r="J53"/>
  <c r="P52"/>
  <c r="Q13" s="1"/>
  <c r="G52"/>
  <c r="G54" s="1"/>
  <c r="F52"/>
  <c r="F54" s="1"/>
  <c r="I51"/>
  <c r="G51"/>
  <c r="I49"/>
  <c r="G49"/>
  <c r="J46"/>
  <c r="F46"/>
  <c r="D46"/>
  <c r="L44"/>
  <c r="L46" s="1"/>
  <c r="J44"/>
  <c r="D41"/>
  <c r="O40"/>
  <c r="O41" s="1"/>
  <c r="M40"/>
  <c r="M41" s="1"/>
  <c r="F40"/>
  <c r="F41" s="1"/>
  <c r="F38"/>
  <c r="D38"/>
  <c r="I37"/>
  <c r="I38" s="1"/>
  <c r="G37"/>
  <c r="G38" s="1"/>
  <c r="O33"/>
  <c r="L33"/>
  <c r="F33"/>
  <c r="D33"/>
  <c r="O32"/>
  <c r="M32"/>
  <c r="M33" s="1"/>
  <c r="D32"/>
  <c r="L31"/>
  <c r="J31"/>
  <c r="J33" s="1"/>
  <c r="I30"/>
  <c r="I33" s="1"/>
  <c r="G30"/>
  <c r="G33" s="1"/>
  <c r="D30"/>
  <c r="L25"/>
  <c r="J25"/>
  <c r="I25"/>
  <c r="G25"/>
  <c r="D25"/>
  <c r="O24"/>
  <c r="M24"/>
  <c r="M25" s="1"/>
  <c r="D24"/>
  <c r="M23"/>
  <c r="F23"/>
  <c r="O23" s="1"/>
  <c r="O25" s="1"/>
  <c r="O12" s="1"/>
  <c r="F25"/>
  <c r="L20"/>
  <c r="J20"/>
  <c r="F20"/>
  <c r="D20"/>
  <c r="I19"/>
  <c r="I20" s="1"/>
  <c r="G19"/>
  <c r="G20" s="1"/>
  <c r="G12" s="1"/>
  <c r="F12" l="1"/>
  <c r="L12"/>
  <c r="P14"/>
  <c r="P11"/>
  <c r="L146"/>
  <c r="S146" s="1"/>
  <c r="J12"/>
  <c r="Q118"/>
  <c r="Q146"/>
  <c r="Q115"/>
  <c r="M12"/>
  <c r="I12"/>
  <c r="F115"/>
  <c r="O158"/>
  <c r="M146"/>
  <c r="P146" s="1"/>
  <c r="K118"/>
  <c r="P118" s="1"/>
  <c r="D94"/>
  <c r="D12" s="1"/>
  <c r="S115"/>
  <c r="P12" l="1"/>
  <c r="Q12" s="1"/>
  <c r="S12"/>
</calcChain>
</file>

<file path=xl/sharedStrings.xml><?xml version="1.0" encoding="utf-8"?>
<sst xmlns="http://schemas.openxmlformats.org/spreadsheetml/2006/main" count="286" uniqueCount="171">
  <si>
    <t>№ п/п</t>
  </si>
  <si>
    <t>Наименование объекта</t>
  </si>
  <si>
    <t>Катего-рия</t>
  </si>
  <si>
    <t>ВСЕГО</t>
  </si>
  <si>
    <t>км</t>
  </si>
  <si>
    <t>Стоимость, тыс. рублей</t>
  </si>
  <si>
    <t>2026 год</t>
  </si>
  <si>
    <t>2027 год</t>
  </si>
  <si>
    <t>Протяженность</t>
  </si>
  <si>
    <t>пог. м</t>
  </si>
  <si>
    <t xml:space="preserve">  </t>
  </si>
  <si>
    <t>Комплекс процессных мероприятий «Обеспечение сохранности существующей сети автомобильных дорог и безопасности дорожного движения»</t>
  </si>
  <si>
    <t>I</t>
  </si>
  <si>
    <t>Отремонтировано автодорог регионального значения</t>
  </si>
  <si>
    <t>ВСЕГО за счет средств областного бюджета</t>
  </si>
  <si>
    <t>Алексеевский муниципальный округ</t>
  </si>
  <si>
    <t>IV</t>
  </si>
  <si>
    <t xml:space="preserve">   </t>
  </si>
  <si>
    <t>III</t>
  </si>
  <si>
    <t xml:space="preserve">    </t>
  </si>
  <si>
    <t>ИТОГО по Алексеевскому муниципальному округу</t>
  </si>
  <si>
    <t xml:space="preserve">«Крым» - Ясные Зори - Архангельское,               км 6+510 - км 10+750                         </t>
  </si>
  <si>
    <t xml:space="preserve">     </t>
  </si>
  <si>
    <t>Разумное - Севрюково - Новосадовый,                 км 8+245 - км 14+635</t>
  </si>
  <si>
    <t>II</t>
  </si>
  <si>
    <t xml:space="preserve">Таврово - Соломино - Разумное,                           км 0+000 - км 3+000 - 2025 год;                          км 3+000 - км 4+600 - 2026 год    </t>
  </si>
  <si>
    <t>Юго - Западный 2 - Комсомольский, км 0+000 -км 1+400 (развязка)</t>
  </si>
  <si>
    <t>Борисовский район</t>
  </si>
  <si>
    <t>Валуйский муниципальный округ</t>
  </si>
  <si>
    <t>«Валуйки - Казинка - Вериговка» - Бирюч, 
км 0+000 - км 0+620</t>
  </si>
  <si>
    <t>V</t>
  </si>
  <si>
    <t>«Валуйки - Казинка - Вериговка»,                                        км 26+800 - км 32+550</t>
  </si>
  <si>
    <t xml:space="preserve">«Валуйки - Казинка - Вериговка» - Дубровка, км 0+000 - км 1+600 </t>
  </si>
  <si>
    <t>ИТОГО по Валуйскому муниципальному округу</t>
  </si>
  <si>
    <t>Долгое - Россошь - Потоловка,                                          км 0+000 - км 7+000</t>
  </si>
  <si>
    <t xml:space="preserve">Долгое - Россошь - Потоловка, км 0+000 -                          км 7+000 </t>
  </si>
  <si>
    <t xml:space="preserve">Подъезд к селу Попасный,                                    км 0+000 - км 0+600 </t>
  </si>
  <si>
    <t>Грайворонский муниципальный округ</t>
  </si>
  <si>
    <t>«Головчино - Доброполье» - Горьковский,              км 0+000 - км 1+700</t>
  </si>
  <si>
    <t xml:space="preserve">Белгород - Грайворон - Козинка, км 66+200 - км 69+100 </t>
  </si>
  <si>
    <t>ИТОГО по Грайворонскому муниципальному округу</t>
  </si>
  <si>
    <t>Губкинский городской округ</t>
  </si>
  <si>
    <t>Скородное - Кочки, км 3+200 - км 7+100</t>
  </si>
  <si>
    <t>Скородное - Чуево - Вязовое - Радьковка,       км 0+400 - км 1+200</t>
  </si>
  <si>
    <t>Сергиевка - Сарыкино - Копцево,                                                 км 5+600 - км 12+000</t>
  </si>
  <si>
    <t>Короча - Губкин - граница Курской области, км 19+500 - км 23+000</t>
  </si>
  <si>
    <t>Вислая Дубрава - Русановка - Чапкино,               км 0+000 - км 9+500</t>
  </si>
  <si>
    <t>ИТОГО по Губкинскому городскому округу</t>
  </si>
  <si>
    <t>«Крым» - Новоселовка-Первая, км 0+000 -         км 1+000</t>
  </si>
  <si>
    <t>Ивня - Песчаное - Череново,                                      км 0+000 - км 4+892</t>
  </si>
  <si>
    <t>«Короча - Новая Слободка - Хмелевое - Подольхи - Призначное» - Холодное,                  км 0+000 - км 1+500</t>
  </si>
  <si>
    <t>Подьезд к с. Шляхово, км 0+000 - км 2+300</t>
  </si>
  <si>
    <t>«Белгород - Новый Оскол - Советское» - Замостье, км 0+000 - км 2+200</t>
  </si>
  <si>
    <t>«Грайворон - Илёк-Пеньковка» - Теребрено - Староселье, км 5+090 - км 10+400</t>
  </si>
  <si>
    <t>«Грайворон - Илёк-Пеньковка» - Теребрено - Староселье, км 0+000 - км 5+090</t>
  </si>
  <si>
    <t>Новооскольский муниципальный округ</t>
  </si>
  <si>
    <t>ИТОГО по Новооскольскому муниципальному округу</t>
  </si>
  <si>
    <t>Прохоровский район</t>
  </si>
  <si>
    <t>Подольхи - Гнездиловка - Черновка,                                          км 5+200 - км 8+300</t>
  </si>
  <si>
    <t>ИТОГО по Прохоровскому району</t>
  </si>
  <si>
    <t>Ракитянский район</t>
  </si>
  <si>
    <t>«Томаровка -Красная Яруга - Илек-Пеньковка - Колотиловка» - Коровино,                                                       км  6+300 - км 9+800</t>
  </si>
  <si>
    <t>ИТОГО по Ракитянскому району</t>
  </si>
  <si>
    <t>«Белгород - Новый Оскол - Советское» - Айдар,  км 23+250 - км 27+000;                                                              км 32+250 - км 38+268</t>
  </si>
  <si>
    <t>«Белгород - Новый Оскол - Советское» - Айдар - Харьковское - Масловка,                        км 0+000 - км 9+500</t>
  </si>
  <si>
    <t>Белгород - Новый Оскол - Советское - Айдар, км 32+250 - км 38+268</t>
  </si>
  <si>
    <t>Старооскольский городской округ</t>
  </si>
  <si>
    <t>Старый Оскол - Песчанка - Николаевка,                                                                      км 0+000 - км 5+600</t>
  </si>
  <si>
    <t xml:space="preserve">Старый Оскол - Долгая Поляна,                           км 0+000 - км 11+400 </t>
  </si>
  <si>
    <t>Старый Оскол - Песчанка - Николаевка,             км 0+130 - км 5+600</t>
  </si>
  <si>
    <t>ИТОГО по Старооскольскому городскому округу</t>
  </si>
  <si>
    <t>Старый Оскол -Чернянка - Новый Оскол - Ездочное - Холки, км 0+000 - км 7+900</t>
  </si>
  <si>
    <t xml:space="preserve"> </t>
  </si>
  <si>
    <t>Воскресеновка - Яблоново, км 0+000 -                км 3+700</t>
  </si>
  <si>
    <t>Сапрыкино - Орлик, км 4+700 - км 7+500</t>
  </si>
  <si>
    <t>Шебекинский муниципальный округ</t>
  </si>
  <si>
    <t>ИТОГО по Шебекинскому муниципальному округу</t>
  </si>
  <si>
    <t>Яковлевский муниципальный округ</t>
  </si>
  <si>
    <t>ИТОГО по Яковлевскому муниципальному округу</t>
  </si>
  <si>
    <t>резерв</t>
  </si>
  <si>
    <t>Отремонтировано искусственных сооружений регионального значения</t>
  </si>
  <si>
    <t xml:space="preserve">Ремонт моста через ручей на км 23+800 автодороги Борисовка - Хотмыжск - Никитское - Русская Березовка </t>
  </si>
  <si>
    <t>Ремонт моста через р. Лозовая на км 66+500 автодороги Белгород - Грайворон - Козинка</t>
  </si>
  <si>
    <t xml:space="preserve">Ремонт моста через р. Боровая Потудань            на км 0+330 автодороги Владимировка - Боровая </t>
  </si>
  <si>
    <t>Капитально отремонтировано автодорог регионального значения и искусственных сооружений на них</t>
  </si>
  <si>
    <t xml:space="preserve">ул. Студенческая - «Северо-Восточный обход города Белгорода» (ликвидация оползневых явлений на км 2+300 - км 2+700) </t>
  </si>
  <si>
    <t>ул. Студенческая - «Северо-Восточный обход города Белгорода» (ликвидация оползневых явлений на км 2+300 - км 2+700 -  II этап)</t>
  </si>
  <si>
    <t>Борисовка - Пролетарский,                                   км 0+000 - км 1+500</t>
  </si>
  <si>
    <t xml:space="preserve">в том числе </t>
  </si>
  <si>
    <t xml:space="preserve"> - капитально отремонтировано</t>
  </si>
  <si>
    <t xml:space="preserve"> - отремонтировано</t>
  </si>
  <si>
    <t xml:space="preserve">Капитальный ремонт путепровода                     над Магистралью 1-1 в составе транспортной развязки на км 10+800 </t>
  </si>
  <si>
    <t>Ремонт моста через р. Котел на км 14+990 автомобильной дороги Магистраль 1-1</t>
  </si>
  <si>
    <t>Владимировка - Новоалександровка - Ларисовка, км 0+000 - км 2+300</t>
  </si>
  <si>
    <t>Максимовка - Мешковое - Терезовка,                 км 0+000 - км 9+420</t>
  </si>
  <si>
    <t>Красная Яруга - Степное - Семейный -              Илек-Кошары, км 3+700 - 6+800</t>
  </si>
  <si>
    <t xml:space="preserve">«Крым» - Ясные Зори - Архангельское,                км 10+750 - км 13+800                          </t>
  </si>
  <si>
    <t>Валуйки - Пристень - Борки,                                                   км 4+100 - км 8+187</t>
  </si>
  <si>
    <t>Белгородский муниципальный округ</t>
  </si>
  <si>
    <t>ИТОГО по Белгородскому муниципальному округу</t>
  </si>
  <si>
    <t>Борисовский муниципальный округ</t>
  </si>
  <si>
    <t>ИТОГО по Борисовскому муниципальному округу</t>
  </si>
  <si>
    <t>Вейделевский муниципальный округ</t>
  </si>
  <si>
    <t>ИТОГО по Вейделевскому муниципальному округу</t>
  </si>
  <si>
    <t>Красненский муниципальный округ</t>
  </si>
  <si>
    <t>ИТОГО по Красненскому муниципальному округу</t>
  </si>
  <si>
    <t>Краснояружский муниципальный округ</t>
  </si>
  <si>
    <t>ИТОГО по Краснояружскому муниципальному округу</t>
  </si>
  <si>
    <t xml:space="preserve">Ровеньский муниципальный округ </t>
  </si>
  <si>
    <t>ИТОГО по Ровеньскому муниципальному округу</t>
  </si>
  <si>
    <t>Чернянский муниципальный округ</t>
  </si>
  <si>
    <t>ИТОГО по Чернянскому муниципальному округу</t>
  </si>
  <si>
    <t>Волоконовский муниципальный округ</t>
  </si>
  <si>
    <t>Красногвардейский муниципальный округ</t>
  </si>
  <si>
    <t>Министр автомобильных дорог и транспорта Белгородской области</t>
  </si>
  <si>
    <t>С.В. Евтушенко</t>
  </si>
  <si>
    <t>«Белгород - Новый Оскол - Советское» - Васильдол, км 5+345 - км 9+400</t>
  </si>
  <si>
    <t>Объём финансирования по годам</t>
  </si>
  <si>
    <t>Белгород - Шебекино - Волоконовка,                                         км 6+800  - км 8+280</t>
  </si>
  <si>
    <t>Короча - Чернянка - Красное,                                                                                                      км 100+700 - км 104+800</t>
  </si>
  <si>
    <t>«Ровеньки - Лозовое» - Ивановка,                                                                  км 0+000 - км 0+700</t>
  </si>
  <si>
    <t xml:space="preserve">Ремонт путепровода через ж/д на                                                        км 41+490 автодороги Новый Оскол - Валуйки - Ровеньки </t>
  </si>
  <si>
    <t xml:space="preserve">Ремонт моста через р. Валуй на км 4+100 автодороги «Котляров - Ливенка» - Валуй  </t>
  </si>
  <si>
    <t xml:space="preserve">Ремонт путепровода через железную дорогу на км 6+750 автодороги Валуйки - Уразово - Логачевка </t>
  </si>
  <si>
    <t>Корочанский муниципальный округ</t>
  </si>
  <si>
    <t>ИТОГО по Корочанскому муниципальному округу</t>
  </si>
  <si>
    <t>Прохоровский муниципальный округ</t>
  </si>
  <si>
    <t>ИТОГО по Прохоровскому муниципальному округу</t>
  </si>
  <si>
    <t>Северный подъезд к г. Белгороду,                        км 0+000 - км 3+300</t>
  </si>
  <si>
    <t>Томаровка - Строитель - «Крым»,                               км 0+000 - км 6+400</t>
  </si>
  <si>
    <t>«Крым» - Ивня - Ракитное» - Кировский,                            км 0+000 - км 2+000</t>
  </si>
  <si>
    <t>Стригуны - Зыбино - Крюково, км 0+000 -                          км 3+000</t>
  </si>
  <si>
    <t>«Самойловка - Кощеево - Хмелевое» -                                                    Долгий Бродок, км 0+000 - км 1+900</t>
  </si>
  <si>
    <t xml:space="preserve">Капитальный  ремонт моста  (левый) через                    р. Искринка на км 9+840 автодороги Белгород - Грайворон - Козинка </t>
  </si>
  <si>
    <t xml:space="preserve">Ремонт моста (правый) через                                     р. Искринка на км 9+840 автодороги                                                                             Белгород - Грайворон - Козинка </t>
  </si>
  <si>
    <t>Ремонт моста через суходол на км 2+520                          на автодороге  «Валуйки - Алексеевка - Красное» - Безгодовка</t>
  </si>
  <si>
    <t>Ивнянский  муниципальный округ</t>
  </si>
  <si>
    <t>Красногвардейский  муниципальный округ</t>
  </si>
  <si>
    <t>ИТОГО по Красногвардейскому муниципальному округу</t>
  </si>
  <si>
    <t>ИТОГО по Ивнянскому муниципальному округу</t>
  </si>
  <si>
    <t>Борисовка - Пролетарский,                                                      км 12+000 - км 16+200</t>
  </si>
  <si>
    <t>Шаталовка - Луганка - Боровая - Высокий,                                                               км 2+255 - км 8+255</t>
  </si>
  <si>
    <t>Октябрьский - Уколово - Никаноровка,                     км 2+900 - км 7+520</t>
  </si>
  <si>
    <t>Приложение  № 8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                                     и развитие транспортной системы и дорожной сети Белгородской области»</t>
  </si>
  <si>
    <t xml:space="preserve">Перечень объектов ремонта и капитального ремонта автомобильных дорог регионального значения и искусственных сооружений на них  на 2026 - 2028 годы   </t>
  </si>
  <si>
    <t>2028 год</t>
  </si>
  <si>
    <t xml:space="preserve">Белгород - Грайворон - Козинка,                                   км 42+740 - км 52+848 </t>
  </si>
  <si>
    <t>«Валуйки - Алексеевка - Красное» - Филиппово - Верхний Моисей,                                  км 4+025 + км 15+450</t>
  </si>
  <si>
    <t>ИТОГО по Волоконовскому муниципальному округу</t>
  </si>
  <si>
    <t>Обход п.Пятницкое, км 10+000 - км 15+800</t>
  </si>
  <si>
    <t>«Новый Оскол - Большая Ивановка - Стрелецкое» - Новая Безгинка - Семеновка, км 0+000 - км 6+000</t>
  </si>
  <si>
    <t>Еремовка - Ровеньки - Нижняя Серебрянка,                                                км 30+250 - км 36+200</t>
  </si>
  <si>
    <t xml:space="preserve">Ремонт моста через р. Лопань на км 10+140 автодороги Церковный - Наумовка - Красный Хутор </t>
  </si>
  <si>
    <t>Ремонт моста через р. Голофеевский Сазан на км 7+000 автодороги Ульяновка - Голофеевка</t>
  </si>
  <si>
    <t xml:space="preserve">Ремонт моста через р. Ворсклица                                                                     на км 3+100 автодороги Дорогощь - Смородино - Дроновка </t>
  </si>
  <si>
    <t>Ремонт моста через р. Козинка                                                               на км 15+340 автодороги Валуйки - Пристень - Борки</t>
  </si>
  <si>
    <t>Ремонт моста через р. Бабка на км 19+530 автодороги Уразово - Борки -                                                                                        Новопетровка - Вериговка</t>
  </si>
  <si>
    <t xml:space="preserve">Ремонт моста через р. Донецкая Сеймица                  на км 9+800  автодороги Масловка - Кондровка - Радьковка  </t>
  </si>
  <si>
    <t xml:space="preserve">Ремонт путепровода над трамвайными путями в составе транспортной развязки                 на км 15+700 автодороги  Магистраль 1-1 </t>
  </si>
  <si>
    <t>«Белгород - Новый Оскол - Советское» - Крюк - Малоржавец», км 0+000 - км 1+000</t>
  </si>
  <si>
    <t>Северо-Западный обход города Белгорода,                                                                                               км 0+000 - км 6+500</t>
  </si>
  <si>
    <t>Новый Оскол - Валуйки - Ровеньки -Хмелевец - Фощеватово, км 9+000 -                        км 15+700</t>
  </si>
  <si>
    <t>«Еремовка - Ровеньки - Нижняя Серебрянка» - Солонцы, км 0+000 - км 1+700</t>
  </si>
  <si>
    <t>Таврово-Соломино, км 3+500 - км 3+800                                                     (устройство подпорной стенки)</t>
  </si>
  <si>
    <t>Шебекино - Короча, км 48+700 - км 51+000                                                  (устройство водоотводных сооружений)</t>
  </si>
  <si>
    <t>Подольхи -  Домановка (замена моста                            на водопропускную трубу на км 0+480)</t>
  </si>
  <si>
    <t xml:space="preserve">«Алексеевка - Мухоудеровка» - Колтуновка (замена моста на водопропускную трубу                                   на км 2+000) </t>
  </si>
  <si>
    <t>Иловка - граница Воронежской области (устройство весовой рамки)</t>
  </si>
  <si>
    <t>Долгая Поляна - Монаково - Нижнечуфичево, км 0+000 - км 3+821 (устройство водоотводных сооружений км 1+948 -            км 2+161)</t>
  </si>
  <si>
    <t>Головчино - Ивановская Лисица - Косилово - «Грайворон - Илёк-Пеньковка», км 1+400 -               км 2+600; км 16+400 - км 17+300;                                         км 19+810 - км 21+010</t>
  </si>
  <si>
    <t xml:space="preserve"> Подход к городу Алексеевка, км 3+900 -           км 5+300 (устройство дренажа на км 0+550 -                                               км 1+050)</t>
  </si>
</sst>
</file>

<file path=xl/styles.xml><?xml version="1.0" encoding="utf-8"?>
<styleSheet xmlns="http://schemas.openxmlformats.org/spreadsheetml/2006/main">
  <numFmts count="9">
    <numFmt numFmtId="164" formatCode="#,##0.0"/>
    <numFmt numFmtId="165" formatCode="#,##0.000"/>
    <numFmt numFmtId="166" formatCode="0.000"/>
    <numFmt numFmtId="167" formatCode="0.0"/>
    <numFmt numFmtId="168" formatCode="#,##0.000_р_."/>
    <numFmt numFmtId="169" formatCode="#,##0.0_р_."/>
    <numFmt numFmtId="170" formatCode="#,##0.0000"/>
    <numFmt numFmtId="171" formatCode="#,##0.0;[Red]#,##0.0"/>
    <numFmt numFmtId="172" formatCode="#,##0.000;[Red]#,##0.000"/>
  </numFmts>
  <fonts count="17">
    <font>
      <sz val="10"/>
      <name val="Arial Cyr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name val="Arial Cyr"/>
      <charset val="204"/>
    </font>
    <font>
      <b/>
      <sz val="18"/>
      <color theme="0"/>
      <name val="Times New Roman"/>
      <family val="1"/>
      <charset val="204"/>
    </font>
    <font>
      <sz val="13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4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</cellStyleXfs>
  <cellXfs count="205">
    <xf numFmtId="0" fontId="0" fillId="0" borderId="0" xfId="0"/>
    <xf numFmtId="0" fontId="4" fillId="0" borderId="0" xfId="9" applyFont="1" applyAlignment="1" applyProtection="1">
      <alignment horizontal="center"/>
    </xf>
    <xf numFmtId="0" fontId="4" fillId="0" borderId="0" xfId="9" applyFont="1" applyAlignment="1" applyProtection="1"/>
    <xf numFmtId="0" fontId="5" fillId="0" borderId="0" xfId="9" applyFont="1" applyAlignment="1" applyProtection="1">
      <alignment horizontal="center"/>
    </xf>
    <xf numFmtId="0" fontId="5" fillId="0" borderId="0" xfId="9" applyFont="1" applyAlignment="1" applyProtection="1"/>
    <xf numFmtId="0" fontId="6" fillId="0" borderId="0" xfId="9" applyFont="1" applyAlignment="1" applyProtection="1"/>
    <xf numFmtId="0" fontId="6" fillId="0" borderId="0" xfId="9" applyFont="1" applyAlignment="1" applyProtection="1">
      <alignment horizontal="center" vertical="center" wrapText="1"/>
    </xf>
    <xf numFmtId="0" fontId="7" fillId="0" borderId="0" xfId="0" applyFont="1" applyAlignment="1" applyProtection="1"/>
    <xf numFmtId="0" fontId="3" fillId="0" borderId="0" xfId="9" applyFont="1" applyAlignment="1" applyProtection="1"/>
    <xf numFmtId="0" fontId="8" fillId="0" borderId="0" xfId="9" applyFont="1" applyBorder="1" applyAlignment="1" applyProtection="1">
      <alignment horizontal="center" vertical="center"/>
    </xf>
    <xf numFmtId="0" fontId="3" fillId="0" borderId="0" xfId="9" applyFont="1" applyBorder="1" applyAlignment="1" applyProtection="1"/>
    <xf numFmtId="0" fontId="5" fillId="0" borderId="0" xfId="9" applyFont="1" applyBorder="1" applyAlignment="1" applyProtection="1"/>
    <xf numFmtId="0" fontId="8" fillId="0" borderId="0" xfId="9" applyFont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9" fillId="0" borderId="4" xfId="0" applyFont="1" applyBorder="1" applyAlignment="1" applyProtection="1">
      <alignment vertical="center" wrapText="1"/>
    </xf>
    <xf numFmtId="0" fontId="10" fillId="0" borderId="4" xfId="9" applyFont="1" applyBorder="1" applyAlignment="1" applyProtection="1"/>
    <xf numFmtId="3" fontId="8" fillId="0" borderId="4" xfId="9" applyNumberFormat="1" applyFont="1" applyBorder="1" applyAlignment="1" applyProtection="1">
      <alignment horizontal="center" vertical="center" wrapText="1"/>
    </xf>
    <xf numFmtId="164" fontId="8" fillId="0" borderId="5" xfId="9" applyNumberFormat="1" applyFont="1" applyBorder="1" applyAlignment="1" applyProtection="1">
      <alignment horizontal="center" vertical="center" wrapText="1"/>
    </xf>
    <xf numFmtId="0" fontId="10" fillId="0" borderId="0" xfId="9" applyFont="1" applyAlignment="1" applyProtection="1">
      <alignment vertical="center" wrapText="1"/>
    </xf>
    <xf numFmtId="0" fontId="10" fillId="0" borderId="4" xfId="9" applyFont="1" applyBorder="1" applyAlignment="1" applyProtection="1">
      <alignment vertical="center" wrapText="1"/>
    </xf>
    <xf numFmtId="0" fontId="10" fillId="0" borderId="4" xfId="9" applyFont="1" applyBorder="1" applyAlignment="1" applyProtection="1">
      <alignment horizontal="left" vertical="center" wrapText="1"/>
    </xf>
    <xf numFmtId="0" fontId="10" fillId="0" borderId="4" xfId="9" applyFont="1" applyBorder="1" applyAlignment="1" applyProtection="1">
      <alignment horizontal="center" vertical="center" wrapText="1"/>
    </xf>
    <xf numFmtId="3" fontId="10" fillId="0" borderId="4" xfId="9" applyNumberFormat="1" applyFont="1" applyBorder="1" applyAlignment="1" applyProtection="1">
      <alignment horizontal="center" vertical="center" wrapText="1"/>
    </xf>
    <xf numFmtId="4" fontId="10" fillId="0" borderId="4" xfId="9" applyNumberFormat="1" applyFont="1" applyBorder="1" applyAlignment="1" applyProtection="1">
      <alignment horizontal="center" vertical="center" wrapText="1"/>
    </xf>
    <xf numFmtId="167" fontId="8" fillId="0" borderId="4" xfId="9" applyNumberFormat="1" applyFont="1" applyBorder="1" applyAlignment="1" applyProtection="1">
      <alignment horizontal="center" vertical="center" wrapText="1"/>
    </xf>
    <xf numFmtId="168" fontId="10" fillId="0" borderId="4" xfId="8" applyNumberFormat="1" applyFont="1" applyBorder="1" applyAlignment="1" applyProtection="1">
      <alignment horizontal="center" vertical="center" wrapText="1"/>
    </xf>
    <xf numFmtId="169" fontId="10" fillId="0" borderId="4" xfId="8" applyNumberFormat="1" applyFont="1" applyBorder="1" applyAlignment="1" applyProtection="1">
      <alignment horizontal="center" vertical="center" wrapText="1"/>
    </xf>
    <xf numFmtId="166" fontId="10" fillId="0" borderId="4" xfId="9" applyNumberFormat="1" applyFont="1" applyBorder="1" applyAlignment="1" applyProtection="1">
      <alignment horizontal="center" vertical="center" wrapText="1"/>
    </xf>
    <xf numFmtId="166" fontId="11" fillId="0" borderId="4" xfId="9" applyNumberFormat="1" applyFont="1" applyBorder="1" applyAlignment="1" applyProtection="1">
      <alignment horizontal="center" vertical="center"/>
    </xf>
    <xf numFmtId="0" fontId="10" fillId="0" borderId="0" xfId="9" applyFont="1" applyBorder="1" applyAlignment="1" applyProtection="1">
      <alignment vertical="center" wrapText="1"/>
    </xf>
    <xf numFmtId="168" fontId="10" fillId="0" borderId="4" xfId="9" applyNumberFormat="1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left" vertical="center" wrapText="1"/>
    </xf>
    <xf numFmtId="167" fontId="10" fillId="0" borderId="12" xfId="0" applyNumberFormat="1" applyFont="1" applyBorder="1" applyAlignment="1" applyProtection="1">
      <alignment horizontal="left" vertical="center" wrapText="1"/>
    </xf>
    <xf numFmtId="165" fontId="10" fillId="0" borderId="12" xfId="9" applyNumberFormat="1" applyFont="1" applyBorder="1" applyAlignment="1" applyProtection="1">
      <alignment horizontal="center" vertical="center" wrapText="1"/>
    </xf>
    <xf numFmtId="164" fontId="10" fillId="0" borderId="13" xfId="9" applyNumberFormat="1" applyFont="1" applyBorder="1" applyAlignment="1" applyProtection="1">
      <alignment horizontal="center" vertical="center" wrapText="1"/>
    </xf>
    <xf numFmtId="165" fontId="10" fillId="0" borderId="13" xfId="9" applyNumberFormat="1" applyFont="1" applyBorder="1" applyAlignment="1" applyProtection="1">
      <alignment horizontal="center" vertical="center" wrapText="1"/>
    </xf>
    <xf numFmtId="167" fontId="10" fillId="0" borderId="4" xfId="9" applyNumberFormat="1" applyFont="1" applyBorder="1" applyAlignment="1" applyProtection="1">
      <alignment horizontal="center" vertical="center" wrapText="1"/>
    </xf>
    <xf numFmtId="16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center" vertical="center" wrapText="1"/>
    </xf>
    <xf numFmtId="166" fontId="12" fillId="0" borderId="4" xfId="9" applyNumberFormat="1" applyFont="1" applyBorder="1" applyAlignment="1" applyProtection="1">
      <alignment horizontal="center" vertical="center"/>
    </xf>
    <xf numFmtId="4" fontId="11" fillId="0" borderId="4" xfId="9" applyNumberFormat="1" applyFont="1" applyBorder="1" applyAlignment="1" applyProtection="1">
      <alignment horizontal="center" vertical="center"/>
    </xf>
    <xf numFmtId="169" fontId="10" fillId="0" borderId="4" xfId="9" applyNumberFormat="1" applyFont="1" applyBorder="1" applyAlignment="1" applyProtection="1">
      <alignment horizontal="center" vertical="center" wrapText="1"/>
    </xf>
    <xf numFmtId="4" fontId="12" fillId="0" borderId="4" xfId="9" applyNumberFormat="1" applyFont="1" applyBorder="1" applyAlignment="1" applyProtection="1">
      <alignment horizontal="center" vertical="center"/>
    </xf>
    <xf numFmtId="167" fontId="10" fillId="0" borderId="5" xfId="0" applyNumberFormat="1" applyFont="1" applyBorder="1" applyAlignment="1" applyProtection="1">
      <alignment horizontal="left" vertical="center" wrapText="1"/>
    </xf>
    <xf numFmtId="0" fontId="5" fillId="0" borderId="0" xfId="9" applyFont="1" applyAlignment="1" applyProtection="1">
      <alignment vertical="center" wrapText="1"/>
    </xf>
    <xf numFmtId="0" fontId="9" fillId="0" borderId="4" xfId="0" applyFont="1" applyBorder="1" applyAlignment="1" applyProtection="1">
      <alignment horizontal="left" vertical="top" wrapText="1"/>
    </xf>
    <xf numFmtId="169" fontId="8" fillId="0" borderId="4" xfId="9" applyNumberFormat="1" applyFont="1" applyBorder="1" applyAlignment="1" applyProtection="1">
      <alignment horizontal="center" vertical="center" wrapText="1"/>
    </xf>
    <xf numFmtId="0" fontId="0" fillId="0" borderId="4" xfId="0" applyBorder="1" applyAlignment="1" applyProtection="1"/>
    <xf numFmtId="165" fontId="8" fillId="0" borderId="4" xfId="9" applyNumberFormat="1" applyFont="1" applyBorder="1" applyAlignment="1" applyProtection="1">
      <alignment horizontal="center" vertical="center" wrapText="1"/>
    </xf>
    <xf numFmtId="3" fontId="8" fillId="0" borderId="5" xfId="9" applyNumberFormat="1" applyFont="1" applyBorder="1" applyAlignment="1" applyProtection="1">
      <alignment horizontal="center" vertical="center" wrapText="1"/>
    </xf>
    <xf numFmtId="164" fontId="10" fillId="0" borderId="12" xfId="9" applyNumberFormat="1" applyFont="1" applyBorder="1" applyAlignment="1" applyProtection="1">
      <alignment horizontal="center" vertical="center" wrapText="1"/>
    </xf>
    <xf numFmtId="170" fontId="10" fillId="0" borderId="4" xfId="9" applyNumberFormat="1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vertical="top" wrapText="1"/>
    </xf>
    <xf numFmtId="0" fontId="4" fillId="0" borderId="0" xfId="9" applyFont="1" applyAlignment="1" applyProtection="1">
      <alignment vertical="center" wrapText="1"/>
    </xf>
    <xf numFmtId="0" fontId="13" fillId="0" borderId="4" xfId="0" applyFont="1" applyBorder="1" applyAlignment="1" applyProtection="1">
      <alignment vertical="center" wrapText="1"/>
    </xf>
    <xf numFmtId="0" fontId="4" fillId="0" borderId="0" xfId="9" applyFont="1" applyAlignment="1" applyProtection="1">
      <alignment horizontal="center" vertical="center" wrapText="1"/>
    </xf>
    <xf numFmtId="0" fontId="10" fillId="0" borderId="4" xfId="9" applyFont="1" applyBorder="1" applyAlignment="1" applyProtection="1">
      <alignment horizontal="left" vertical="top" wrapText="1"/>
    </xf>
    <xf numFmtId="164" fontId="10" fillId="0" borderId="5" xfId="11" applyNumberFormat="1" applyFont="1" applyBorder="1" applyAlignment="1" applyProtection="1">
      <alignment horizontal="center" vertical="center" wrapText="1"/>
    </xf>
    <xf numFmtId="169" fontId="13" fillId="0" borderId="4" xfId="0" applyNumberFormat="1" applyFont="1" applyBorder="1" applyAlignment="1" applyProtection="1">
      <alignment horizontal="center" vertical="center" wrapText="1"/>
    </xf>
    <xf numFmtId="164" fontId="13" fillId="0" borderId="4" xfId="0" applyNumberFormat="1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left" vertical="center" wrapText="1"/>
    </xf>
    <xf numFmtId="0" fontId="13" fillId="0" borderId="10" xfId="0" applyFont="1" applyBorder="1" applyAlignment="1" applyProtection="1">
      <alignment horizontal="left" vertical="center" wrapText="1"/>
    </xf>
    <xf numFmtId="0" fontId="10" fillId="0" borderId="4" xfId="9" applyFont="1" applyFill="1" applyBorder="1" applyAlignment="1" applyProtection="1">
      <alignment horizontal="left" vertical="center" wrapText="1"/>
    </xf>
    <xf numFmtId="0" fontId="10" fillId="0" borderId="4" xfId="9" applyFont="1" applyFill="1" applyBorder="1" applyAlignment="1" applyProtection="1">
      <alignment horizontal="center" vertical="center" wrapText="1"/>
    </xf>
    <xf numFmtId="168" fontId="10" fillId="0" borderId="4" xfId="8" applyNumberFormat="1" applyFont="1" applyFill="1" applyBorder="1" applyAlignment="1" applyProtection="1">
      <alignment horizontal="center" vertical="center" wrapText="1"/>
    </xf>
    <xf numFmtId="165" fontId="10" fillId="0" borderId="4" xfId="9" applyNumberFormat="1" applyFont="1" applyFill="1" applyBorder="1" applyAlignment="1" applyProtection="1">
      <alignment horizontal="center" vertical="center" wrapText="1"/>
    </xf>
    <xf numFmtId="0" fontId="8" fillId="0" borderId="0" xfId="9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/>
    <xf numFmtId="0" fontId="3" fillId="0" borderId="0" xfId="9" applyFont="1" applyFill="1" applyBorder="1" applyAlignment="1" applyProtection="1"/>
    <xf numFmtId="164" fontId="5" fillId="0" borderId="0" xfId="9" applyNumberFormat="1" applyFont="1" applyFill="1" applyBorder="1" applyAlignment="1" applyProtection="1"/>
    <xf numFmtId="0" fontId="5" fillId="0" borderId="0" xfId="9" applyFont="1" applyFill="1" applyBorder="1" applyAlignment="1" applyProtection="1"/>
    <xf numFmtId="164" fontId="0" fillId="0" borderId="0" xfId="0" applyNumberFormat="1" applyFill="1" applyBorder="1" applyAlignment="1" applyProtection="1"/>
    <xf numFmtId="164" fontId="8" fillId="0" borderId="0" xfId="9" applyNumberFormat="1" applyFont="1" applyFill="1" applyAlignment="1" applyProtection="1">
      <alignment vertical="center" wrapText="1"/>
    </xf>
    <xf numFmtId="164" fontId="10" fillId="0" borderId="0" xfId="9" applyNumberFormat="1" applyFont="1" applyFill="1" applyAlignment="1" applyProtection="1">
      <alignment vertical="center" wrapText="1"/>
    </xf>
    <xf numFmtId="164" fontId="10" fillId="0" borderId="0" xfId="9" applyNumberFormat="1" applyFont="1" applyFill="1" applyBorder="1" applyAlignment="1" applyProtection="1">
      <alignment horizontal="center" vertical="center" wrapText="1"/>
    </xf>
    <xf numFmtId="0" fontId="3" fillId="0" borderId="0" xfId="9" applyFont="1" applyFill="1" applyAlignment="1" applyProtection="1"/>
    <xf numFmtId="0" fontId="10" fillId="0" borderId="0" xfId="9" applyFont="1" applyFill="1" applyAlignment="1" applyProtection="1">
      <alignment vertical="center" wrapText="1"/>
    </xf>
    <xf numFmtId="164" fontId="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9" applyFont="1" applyFill="1" applyAlignment="1" applyProtection="1"/>
    <xf numFmtId="165" fontId="10" fillId="0" borderId="0" xfId="9" applyNumberFormat="1" applyFont="1" applyFill="1" applyBorder="1" applyAlignment="1" applyProtection="1">
      <alignment horizontal="center" vertical="center" wrapText="1"/>
    </xf>
    <xf numFmtId="167" fontId="10" fillId="0" borderId="0" xfId="9" applyNumberFormat="1" applyFont="1" applyFill="1" applyAlignment="1" applyProtection="1">
      <alignment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5" fillId="0" borderId="0" xfId="9" applyFont="1" applyFill="1" applyAlignment="1" applyProtection="1">
      <alignment vertical="center" wrapText="1"/>
    </xf>
    <xf numFmtId="164" fontId="5" fillId="0" borderId="0" xfId="9" applyNumberFormat="1" applyFont="1" applyFill="1" applyAlignment="1" applyProtection="1">
      <alignment vertical="center" wrapText="1"/>
    </xf>
    <xf numFmtId="3" fontId="8" fillId="0" borderId="0" xfId="9" applyNumberFormat="1" applyFont="1" applyFill="1" applyBorder="1" applyAlignment="1" applyProtection="1">
      <alignment horizontal="center" vertical="center" wrapText="1"/>
    </xf>
    <xf numFmtId="0" fontId="4" fillId="0" borderId="0" xfId="9" applyFont="1" applyFill="1" applyAlignment="1" applyProtection="1">
      <alignment vertical="center" wrapText="1"/>
    </xf>
    <xf numFmtId="171" fontId="10" fillId="0" borderId="0" xfId="0" applyNumberFormat="1" applyFont="1" applyFill="1" applyBorder="1" applyAlignment="1" applyProtection="1">
      <alignment horizontal="center" vertical="center"/>
    </xf>
    <xf numFmtId="164" fontId="8" fillId="0" borderId="0" xfId="9" applyNumberFormat="1" applyFont="1" applyFill="1" applyBorder="1" applyAlignment="1" applyProtection="1">
      <alignment vertical="center" wrapText="1"/>
    </xf>
    <xf numFmtId="0" fontId="10" fillId="0" borderId="0" xfId="9" applyFont="1" applyBorder="1" applyAlignment="1" applyProtection="1">
      <alignment horizontal="center" vertical="top" wrapText="1"/>
    </xf>
    <xf numFmtId="0" fontId="10" fillId="0" borderId="0" xfId="9" applyFont="1" applyBorder="1" applyAlignment="1" applyProtection="1">
      <alignment horizontal="left" vertical="center" wrapText="1"/>
    </xf>
    <xf numFmtId="0" fontId="10" fillId="0" borderId="0" xfId="9" applyFont="1" applyBorder="1" applyAlignment="1" applyProtection="1">
      <alignment horizontal="center" vertical="center" wrapText="1"/>
    </xf>
    <xf numFmtId="168" fontId="10" fillId="0" borderId="0" xfId="9" applyNumberFormat="1" applyFont="1" applyBorder="1" applyAlignment="1" applyProtection="1">
      <alignment horizontal="center" vertical="center" wrapText="1"/>
    </xf>
    <xf numFmtId="0" fontId="4" fillId="0" borderId="0" xfId="9" applyFont="1" applyBorder="1" applyAlignment="1" applyProtection="1">
      <alignment vertical="center" wrapText="1"/>
    </xf>
    <xf numFmtId="171" fontId="10" fillId="0" borderId="0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 wrapText="1"/>
    </xf>
    <xf numFmtId="172" fontId="10" fillId="0" borderId="0" xfId="0" applyNumberFormat="1" applyFont="1" applyBorder="1" applyAlignment="1" applyProtection="1">
      <alignment horizontal="center" vertical="center"/>
    </xf>
    <xf numFmtId="169" fontId="10" fillId="2" borderId="4" xfId="8" applyNumberFormat="1" applyFont="1" applyFill="1" applyBorder="1" applyAlignment="1" applyProtection="1">
      <alignment horizontal="center" vertical="center" wrapText="1"/>
    </xf>
    <xf numFmtId="164" fontId="10" fillId="0" borderId="5" xfId="9" applyNumberFormat="1" applyFont="1" applyFill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10" fillId="0" borderId="10" xfId="9" applyFont="1" applyBorder="1" applyAlignment="1" applyProtection="1">
      <alignment horizontal="left" vertical="center" wrapText="1"/>
    </xf>
    <xf numFmtId="0" fontId="10" fillId="0" borderId="10" xfId="9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left" vertical="center" wrapText="1"/>
    </xf>
    <xf numFmtId="168" fontId="10" fillId="0" borderId="4" xfId="9" applyNumberFormat="1" applyFont="1" applyFill="1" applyBorder="1" applyAlignment="1" applyProtection="1">
      <alignment horizontal="center" vertical="center" wrapText="1"/>
    </xf>
    <xf numFmtId="167" fontId="10" fillId="0" borderId="10" xfId="0" applyNumberFormat="1" applyFont="1" applyBorder="1" applyAlignment="1" applyProtection="1">
      <alignment horizontal="left" vertical="center" wrapText="1"/>
    </xf>
    <xf numFmtId="164" fontId="10" fillId="0" borderId="4" xfId="9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/>
    <xf numFmtId="164" fontId="10" fillId="0" borderId="12" xfId="9" applyNumberFormat="1" applyFont="1" applyFill="1" applyBorder="1" applyAlignment="1" applyProtection="1">
      <alignment horizontal="center" vertical="center" wrapText="1"/>
    </xf>
    <xf numFmtId="3" fontId="8" fillId="0" borderId="4" xfId="9" applyNumberFormat="1" applyFont="1" applyFill="1" applyBorder="1" applyAlignment="1" applyProtection="1">
      <alignment horizontal="center" vertical="center" wrapText="1"/>
    </xf>
    <xf numFmtId="164" fontId="10" fillId="0" borderId="13" xfId="9" applyNumberFormat="1" applyFont="1" applyFill="1" applyBorder="1" applyAlignment="1" applyProtection="1">
      <alignment horizontal="center" vertical="center" wrapText="1"/>
    </xf>
    <xf numFmtId="165" fontId="10" fillId="0" borderId="0" xfId="9" applyNumberFormat="1" applyFont="1" applyFill="1" applyAlignment="1" applyProtection="1">
      <alignment vertical="center" wrapText="1"/>
    </xf>
    <xf numFmtId="0" fontId="10" fillId="0" borderId="4" xfId="0" applyFont="1" applyFill="1" applyBorder="1" applyAlignment="1" applyProtection="1">
      <alignment horizontal="left" vertical="center" wrapText="1"/>
    </xf>
    <xf numFmtId="0" fontId="10" fillId="0" borderId="14" xfId="9" applyFont="1" applyBorder="1" applyAlignment="1" applyProtection="1">
      <alignment horizontal="left" vertical="center" wrapText="1"/>
    </xf>
    <xf numFmtId="0" fontId="10" fillId="0" borderId="14" xfId="9" applyFont="1" applyBorder="1" applyAlignment="1" applyProtection="1">
      <alignment vertical="center" wrapText="1"/>
    </xf>
    <xf numFmtId="167" fontId="10" fillId="0" borderId="14" xfId="9" applyNumberFormat="1" applyFont="1" applyBorder="1" applyAlignment="1" applyProtection="1">
      <alignment horizontal="center" vertical="center" wrapText="1"/>
    </xf>
    <xf numFmtId="166" fontId="10" fillId="0" borderId="14" xfId="9" applyNumberFormat="1" applyFont="1" applyBorder="1" applyAlignment="1" applyProtection="1">
      <alignment horizontal="center" vertical="center" wrapText="1"/>
    </xf>
    <xf numFmtId="164" fontId="10" fillId="0" borderId="14" xfId="9" applyNumberFormat="1" applyFont="1" applyBorder="1" applyAlignment="1" applyProtection="1">
      <alignment horizontal="center" vertical="center" wrapText="1"/>
    </xf>
    <xf numFmtId="3" fontId="10" fillId="0" borderId="14" xfId="9" applyNumberFormat="1" applyFont="1" applyBorder="1" applyAlignment="1" applyProtection="1">
      <alignment horizontal="center" vertical="center" wrapText="1"/>
    </xf>
    <xf numFmtId="164" fontId="10" fillId="0" borderId="15" xfId="9" applyNumberFormat="1" applyFont="1" applyBorder="1" applyAlignment="1" applyProtection="1">
      <alignment horizontal="center" vertical="center" wrapText="1"/>
    </xf>
    <xf numFmtId="169" fontId="9" fillId="0" borderId="12" xfId="0" applyNumberFormat="1" applyFont="1" applyBorder="1" applyAlignment="1" applyProtection="1">
      <alignment horizontal="center" vertical="center" wrapText="1"/>
    </xf>
    <xf numFmtId="0" fontId="10" fillId="0" borderId="14" xfId="9" applyFont="1" applyBorder="1" applyAlignment="1" applyProtection="1">
      <alignment horizontal="left" vertical="top" wrapText="1"/>
    </xf>
    <xf numFmtId="0" fontId="10" fillId="0" borderId="14" xfId="9" applyFont="1" applyBorder="1" applyAlignment="1" applyProtection="1"/>
    <xf numFmtId="0" fontId="0" fillId="0" borderId="14" xfId="0" applyBorder="1" applyAlignment="1" applyProtection="1"/>
    <xf numFmtId="164" fontId="10" fillId="0" borderId="15" xfId="11" applyNumberFormat="1" applyFont="1" applyBorder="1" applyAlignment="1" applyProtection="1">
      <alignment horizontal="center" vertical="center" wrapText="1"/>
    </xf>
    <xf numFmtId="169" fontId="10" fillId="0" borderId="14" xfId="9" applyNumberFormat="1" applyFont="1" applyBorder="1" applyAlignment="1" applyProtection="1">
      <alignment horizontal="center" vertical="center" wrapText="1"/>
    </xf>
    <xf numFmtId="164" fontId="8" fillId="0" borderId="12" xfId="9" applyNumberFormat="1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left" vertical="top" wrapText="1"/>
    </xf>
    <xf numFmtId="0" fontId="16" fillId="0" borderId="0" xfId="9" applyFont="1" applyBorder="1" applyAlignment="1" applyProtection="1">
      <alignment vertical="center" wrapText="1"/>
    </xf>
    <xf numFmtId="0" fontId="10" fillId="0" borderId="4" xfId="12" applyFont="1" applyFill="1" applyBorder="1" applyAlignment="1" applyProtection="1">
      <alignment horizontal="left" vertical="center" wrapText="1"/>
    </xf>
    <xf numFmtId="0" fontId="10" fillId="0" borderId="4" xfId="12" applyFont="1" applyBorder="1" applyAlignment="1" applyProtection="1">
      <alignment horizontal="center" vertical="center" wrapText="1"/>
    </xf>
    <xf numFmtId="164" fontId="10" fillId="0" borderId="4" xfId="12" applyNumberFormat="1" applyFont="1" applyFill="1" applyBorder="1" applyAlignment="1" applyProtection="1">
      <alignment horizontal="center" vertical="center" wrapText="1"/>
    </xf>
    <xf numFmtId="167" fontId="10" fillId="0" borderId="4" xfId="0" applyNumberFormat="1" applyFont="1" applyFill="1" applyBorder="1" applyAlignment="1" applyProtection="1">
      <alignment horizontal="left" vertical="center" wrapText="1"/>
    </xf>
    <xf numFmtId="0" fontId="10" fillId="0" borderId="4" xfId="12" applyFont="1" applyFill="1" applyBorder="1" applyAlignment="1" applyProtection="1">
      <alignment horizontal="center" vertical="center" wrapText="1"/>
    </xf>
    <xf numFmtId="168" fontId="10" fillId="0" borderId="4" xfId="12" applyNumberFormat="1" applyFont="1" applyFill="1" applyBorder="1" applyAlignment="1" applyProtection="1">
      <alignment horizontal="center" vertical="center" wrapText="1"/>
    </xf>
    <xf numFmtId="164" fontId="9" fillId="0" borderId="5" xfId="0" applyNumberFormat="1" applyFont="1" applyBorder="1" applyAlignment="1" applyProtection="1">
      <alignment horizontal="center" vertical="center" wrapText="1"/>
    </xf>
    <xf numFmtId="164" fontId="8" fillId="0" borderId="13" xfId="9" applyNumberFormat="1" applyFont="1" applyBorder="1" applyAlignment="1" applyProtection="1">
      <alignment horizontal="center" vertical="center" wrapText="1"/>
    </xf>
    <xf numFmtId="0" fontId="8" fillId="0" borderId="4" xfId="9" applyFont="1" applyBorder="1" applyAlignment="1" applyProtection="1">
      <alignment horizontal="center" vertical="top" wrapText="1"/>
    </xf>
    <xf numFmtId="0" fontId="8" fillId="0" borderId="4" xfId="9" applyFont="1" applyBorder="1" applyAlignment="1" applyProtection="1">
      <alignment horizontal="center" wrapText="1"/>
    </xf>
    <xf numFmtId="0" fontId="10" fillId="0" borderId="4" xfId="9" applyFont="1" applyBorder="1" applyAlignment="1" applyProtection="1">
      <alignment horizontal="center" wrapText="1"/>
    </xf>
    <xf numFmtId="0" fontId="10" fillId="0" borderId="5" xfId="9" applyFont="1" applyBorder="1" applyAlignment="1" applyProtection="1">
      <alignment horizontal="center" vertical="top" wrapText="1"/>
    </xf>
    <xf numFmtId="0" fontId="8" fillId="0" borderId="12" xfId="9" applyFont="1" applyBorder="1" applyAlignment="1" applyProtection="1">
      <alignment horizontal="center" wrapText="1"/>
    </xf>
    <xf numFmtId="0" fontId="10" fillId="0" borderId="14" xfId="9" applyFont="1" applyBorder="1" applyAlignment="1" applyProtection="1">
      <alignment horizontal="center" vertical="top" wrapText="1"/>
    </xf>
    <xf numFmtId="0" fontId="10" fillId="0" borderId="5" xfId="9" applyFont="1" applyFill="1" applyBorder="1" applyAlignment="1" applyProtection="1">
      <alignment horizontal="center" vertical="top" wrapText="1"/>
    </xf>
    <xf numFmtId="0" fontId="10" fillId="0" borderId="5" xfId="9" applyFont="1" applyBorder="1" applyAlignment="1" applyProtection="1"/>
    <xf numFmtId="0" fontId="0" fillId="0" borderId="5" xfId="0" applyBorder="1" applyAlignment="1" applyProtection="1"/>
    <xf numFmtId="169" fontId="10" fillId="0" borderId="5" xfId="9" applyNumberFormat="1" applyFont="1" applyBorder="1" applyAlignment="1" applyProtection="1">
      <alignment horizontal="center" vertical="center" wrapText="1"/>
    </xf>
    <xf numFmtId="0" fontId="8" fillId="0" borderId="5" xfId="9" applyFont="1" applyBorder="1" applyAlignment="1" applyProtection="1">
      <alignment horizontal="center" vertical="center"/>
    </xf>
    <xf numFmtId="164" fontId="8" fillId="0" borderId="4" xfId="9" applyNumberFormat="1" applyFont="1" applyBorder="1" applyAlignment="1" applyProtection="1">
      <alignment horizontal="center" vertical="center" wrapText="1"/>
    </xf>
    <xf numFmtId="0" fontId="8" fillId="0" borderId="4" xfId="9" applyFont="1" applyBorder="1" applyAlignment="1" applyProtection="1">
      <alignment horizontal="center" vertical="center" wrapText="1"/>
    </xf>
    <xf numFmtId="0" fontId="8" fillId="0" borderId="4" xfId="9" applyFont="1" applyBorder="1" applyAlignment="1" applyProtection="1">
      <alignment horizontal="center" vertical="center"/>
    </xf>
    <xf numFmtId="165" fontId="10" fillId="0" borderId="4" xfId="9" applyNumberFormat="1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left" vertical="center" wrapText="1"/>
    </xf>
    <xf numFmtId="164" fontId="10" fillId="0" borderId="5" xfId="9" applyNumberFormat="1" applyFont="1" applyBorder="1" applyAlignment="1" applyProtection="1">
      <alignment horizontal="center" vertical="center" wrapText="1"/>
    </xf>
    <xf numFmtId="165" fontId="10" fillId="0" borderId="5" xfId="9" applyNumberFormat="1" applyFont="1" applyBorder="1" applyAlignment="1" applyProtection="1">
      <alignment horizontal="center" vertical="center" wrapText="1"/>
    </xf>
    <xf numFmtId="167" fontId="10" fillId="0" borderId="4" xfId="0" applyNumberFormat="1" applyFont="1" applyBorder="1" applyAlignment="1" applyProtection="1">
      <alignment horizontal="left" vertical="center" wrapText="1"/>
    </xf>
    <xf numFmtId="164" fontId="10" fillId="0" borderId="4" xfId="9" applyNumberFormat="1" applyFont="1" applyBorder="1" applyAlignment="1" applyProtection="1">
      <alignment horizontal="center" vertical="center" wrapText="1"/>
    </xf>
    <xf numFmtId="0" fontId="6" fillId="0" borderId="0" xfId="9" applyFont="1" applyAlignment="1" applyProtection="1">
      <alignment horizontal="left" vertical="center" wrapText="1"/>
    </xf>
    <xf numFmtId="171" fontId="15" fillId="0" borderId="0" xfId="0" applyNumberFormat="1" applyFont="1" applyBorder="1" applyAlignment="1" applyProtection="1">
      <alignment horizontal="right" vertical="center"/>
    </xf>
    <xf numFmtId="0" fontId="8" fillId="0" borderId="5" xfId="9" applyFont="1" applyBorder="1" applyAlignment="1" applyProtection="1">
      <alignment horizontal="center" vertical="center" wrapText="1"/>
    </xf>
    <xf numFmtId="0" fontId="8" fillId="0" borderId="4" xfId="9" applyFont="1" applyBorder="1" applyAlignment="1" applyProtection="1">
      <alignment horizontal="left" vertical="center" wrapText="1"/>
    </xf>
    <xf numFmtId="0" fontId="10" fillId="0" borderId="4" xfId="9" applyFont="1" applyBorder="1" applyAlignment="1" applyProtection="1">
      <alignment horizontal="center" vertical="top" wrapText="1"/>
    </xf>
    <xf numFmtId="0" fontId="6" fillId="0" borderId="0" xfId="9" applyFont="1" applyAlignment="1" applyProtection="1">
      <alignment horizontal="center" wrapText="1"/>
    </xf>
    <xf numFmtId="0" fontId="8" fillId="0" borderId="14" xfId="9" applyFont="1" applyBorder="1" applyAlignment="1" applyProtection="1">
      <alignment horizontal="left" vertical="center" wrapText="1"/>
    </xf>
    <xf numFmtId="167" fontId="15" fillId="0" borderId="0" xfId="0" applyNumberFormat="1" applyFont="1" applyBorder="1" applyAlignment="1" applyProtection="1">
      <alignment horizontal="left" vertical="center" wrapText="1"/>
    </xf>
    <xf numFmtId="171" fontId="15" fillId="0" borderId="0" xfId="0" applyNumberFormat="1" applyFont="1" applyBorder="1" applyAlignment="1" applyProtection="1">
      <alignment horizontal="right" vertical="center"/>
    </xf>
    <xf numFmtId="0" fontId="6" fillId="0" borderId="0" xfId="9" applyFont="1" applyAlignment="1" applyProtection="1">
      <alignment horizontal="left" vertical="center" wrapText="1"/>
    </xf>
    <xf numFmtId="0" fontId="8" fillId="0" borderId="5" xfId="9" applyFont="1" applyBorder="1" applyAlignment="1" applyProtection="1">
      <alignment horizontal="left" vertical="center" wrapText="1"/>
    </xf>
    <xf numFmtId="0" fontId="8" fillId="0" borderId="9" xfId="9" applyFont="1" applyBorder="1" applyAlignment="1" applyProtection="1">
      <alignment horizontal="left" vertical="center" wrapText="1"/>
    </xf>
    <xf numFmtId="0" fontId="8" fillId="0" borderId="10" xfId="9" applyFont="1" applyBorder="1" applyAlignment="1" applyProtection="1">
      <alignment horizontal="left" vertical="center" wrapText="1"/>
    </xf>
    <xf numFmtId="0" fontId="8" fillId="0" borderId="4" xfId="9" applyFont="1" applyBorder="1" applyAlignment="1" applyProtection="1">
      <alignment horizontal="center" vertical="center" wrapText="1"/>
    </xf>
    <xf numFmtId="0" fontId="8" fillId="0" borderId="8" xfId="9" applyFont="1" applyBorder="1" applyAlignment="1" applyProtection="1">
      <alignment horizontal="center" vertical="center" wrapText="1"/>
    </xf>
    <xf numFmtId="0" fontId="8" fillId="0" borderId="5" xfId="9" applyFont="1" applyBorder="1" applyAlignment="1" applyProtection="1">
      <alignment horizontal="center" vertical="center" wrapText="1"/>
    </xf>
    <xf numFmtId="0" fontId="8" fillId="0" borderId="9" xfId="9" applyFont="1" applyBorder="1" applyAlignment="1" applyProtection="1">
      <alignment horizontal="center" vertical="center" wrapText="1"/>
    </xf>
    <xf numFmtId="0" fontId="8" fillId="0" borderId="10" xfId="9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left" vertical="center" wrapText="1"/>
    </xf>
    <xf numFmtId="0" fontId="8" fillId="0" borderId="4" xfId="9" applyFont="1" applyBorder="1" applyAlignment="1" applyProtection="1">
      <alignment horizontal="left" vertical="center" wrapText="1"/>
    </xf>
    <xf numFmtId="0" fontId="8" fillId="0" borderId="8" xfId="9" applyFont="1" applyBorder="1" applyAlignment="1" applyProtection="1">
      <alignment horizontal="left" vertical="center" wrapText="1"/>
    </xf>
    <xf numFmtId="0" fontId="8" fillId="0" borderId="11" xfId="9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8" fillId="0" borderId="4" xfId="10" applyFont="1" applyBorder="1" applyAlignment="1" applyProtection="1">
      <alignment horizontal="center" vertical="center" wrapText="1"/>
    </xf>
    <xf numFmtId="0" fontId="8" fillId="0" borderId="8" xfId="10" applyFont="1" applyBorder="1" applyAlignment="1" applyProtection="1">
      <alignment horizontal="center" vertical="center" wrapText="1"/>
    </xf>
    <xf numFmtId="165" fontId="10" fillId="0" borderId="5" xfId="9" applyNumberFormat="1" applyFont="1" applyBorder="1" applyAlignment="1" applyProtection="1">
      <alignment horizontal="center" vertical="center" wrapText="1"/>
    </xf>
    <xf numFmtId="164" fontId="10" fillId="0" borderId="4" xfId="9" applyNumberFormat="1" applyFont="1" applyBorder="1" applyAlignment="1" applyProtection="1">
      <alignment horizontal="center" vertical="center" wrapText="1"/>
    </xf>
    <xf numFmtId="165" fontId="10" fillId="0" borderId="4" xfId="9" applyNumberFormat="1" applyFont="1" applyBorder="1" applyAlignment="1" applyProtection="1">
      <alignment horizontal="center" vertical="center" wrapText="1"/>
    </xf>
    <xf numFmtId="164" fontId="10" fillId="0" borderId="5" xfId="9" applyNumberFormat="1" applyFont="1" applyBorder="1" applyAlignment="1" applyProtection="1">
      <alignment horizontal="center" vertical="center" wrapText="1"/>
    </xf>
    <xf numFmtId="0" fontId="10" fillId="0" borderId="4" xfId="9" applyFont="1" applyBorder="1" applyAlignment="1" applyProtection="1">
      <alignment horizontal="center" vertical="top" wrapText="1"/>
    </xf>
    <xf numFmtId="167" fontId="10" fillId="0" borderId="4" xfId="0" applyNumberFormat="1" applyFont="1" applyBorder="1" applyAlignment="1" applyProtection="1">
      <alignment horizontal="left" vertical="center" wrapText="1"/>
    </xf>
    <xf numFmtId="0" fontId="8" fillId="0" borderId="5" xfId="9" applyFont="1" applyBorder="1" applyAlignment="1" applyProtection="1">
      <alignment vertical="center" wrapText="1"/>
    </xf>
    <xf numFmtId="0" fontId="8" fillId="0" borderId="9" xfId="9" applyFont="1" applyBorder="1" applyAlignment="1" applyProtection="1">
      <alignment vertical="center" wrapText="1"/>
    </xf>
    <xf numFmtId="0" fontId="8" fillId="0" borderId="10" xfId="9" applyFont="1" applyBorder="1" applyAlignment="1" applyProtection="1">
      <alignment vertical="center" wrapText="1"/>
    </xf>
    <xf numFmtId="0" fontId="8" fillId="0" borderId="4" xfId="9" applyFont="1" applyBorder="1" applyAlignment="1" applyProtection="1">
      <alignment horizontal="center" vertical="center"/>
    </xf>
    <xf numFmtId="164" fontId="8" fillId="0" borderId="4" xfId="9" applyNumberFormat="1" applyFont="1" applyBorder="1" applyAlignment="1" applyProtection="1">
      <alignment horizontal="center" vertical="center" wrapText="1"/>
    </xf>
    <xf numFmtId="0" fontId="8" fillId="0" borderId="5" xfId="9" applyFont="1" applyBorder="1" applyAlignment="1" applyProtection="1">
      <alignment horizontal="center" vertical="center"/>
    </xf>
    <xf numFmtId="0" fontId="8" fillId="0" borderId="9" xfId="9" applyFont="1" applyBorder="1" applyAlignment="1" applyProtection="1">
      <alignment horizontal="center" vertical="center"/>
    </xf>
    <xf numFmtId="0" fontId="8" fillId="0" borderId="10" xfId="9" applyFont="1" applyBorder="1" applyAlignment="1" applyProtection="1">
      <alignment horizontal="center" vertical="center"/>
    </xf>
    <xf numFmtId="0" fontId="8" fillId="0" borderId="3" xfId="9" applyFont="1" applyBorder="1" applyAlignment="1" applyProtection="1">
      <alignment horizontal="center" vertical="center" wrapText="1"/>
    </xf>
    <xf numFmtId="0" fontId="8" fillId="0" borderId="7" xfId="9" applyFont="1" applyBorder="1" applyAlignment="1" applyProtection="1">
      <alignment horizontal="center" vertical="center" wrapText="1"/>
    </xf>
    <xf numFmtId="0" fontId="6" fillId="0" borderId="0" xfId="9" applyFont="1" applyAlignment="1" applyProtection="1">
      <alignment horizontal="center" wrapText="1"/>
    </xf>
    <xf numFmtId="0" fontId="6" fillId="0" borderId="0" xfId="9" applyFont="1" applyBorder="1" applyAlignment="1" applyProtection="1">
      <alignment horizontal="center" vertical="center" wrapText="1"/>
    </xf>
    <xf numFmtId="49" fontId="8" fillId="0" borderId="3" xfId="7" applyNumberFormat="1" applyFont="1" applyBorder="1" applyAlignment="1" applyProtection="1">
      <alignment horizontal="center" vertical="center" wrapText="1"/>
    </xf>
    <xf numFmtId="49" fontId="8" fillId="0" borderId="1" xfId="7" applyNumberFormat="1" applyFont="1" applyBorder="1" applyAlignment="1" applyProtection="1">
      <alignment horizontal="center" vertical="center" wrapText="1"/>
    </xf>
    <xf numFmtId="49" fontId="8" fillId="0" borderId="2" xfId="7" applyNumberFormat="1" applyFont="1" applyBorder="1" applyAlignment="1" applyProtection="1">
      <alignment horizontal="center" vertical="center" wrapText="1"/>
    </xf>
    <xf numFmtId="0" fontId="8" fillId="0" borderId="2" xfId="9" applyFont="1" applyBorder="1" applyAlignment="1" applyProtection="1">
      <alignment horizontal="center" vertical="center"/>
    </xf>
    <xf numFmtId="0" fontId="8" fillId="0" borderId="6" xfId="9" applyFont="1" applyBorder="1" applyAlignment="1" applyProtection="1">
      <alignment horizontal="center" vertical="center"/>
    </xf>
  </cellXfs>
  <cellStyles count="13">
    <cellStyle name="Обычный" xfId="0" builtinId="0"/>
    <cellStyle name="Обычный 13" xfId="1"/>
    <cellStyle name="Обычный 13 2" xfId="2"/>
    <cellStyle name="Обычный 14" xfId="3"/>
    <cellStyle name="Обычный 14 2" xfId="4"/>
    <cellStyle name="Обычный 3" xfId="5"/>
    <cellStyle name="Обычный 4" xfId="6"/>
    <cellStyle name="Обычный 5" xfId="11"/>
    <cellStyle name="Обычный_3-РЕМОНТ_МОСТОВ на 2011год" xfId="7"/>
    <cellStyle name="Обычный_ВЫПОЛНЕНИЕ программы ИЖС-2010 год" xfId="10"/>
    <cellStyle name="Обычный_мероприятия (приложение 2 к 139-пп)" xfId="8"/>
    <cellStyle name="Стиль 1" xfId="9"/>
    <cellStyle name="Стиль 1 2" xfId="1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EB78FD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E399"/>
  <sheetViews>
    <sheetView tabSelected="1" view="pageBreakPreview" zoomScale="57" zoomScaleNormal="75" zoomScaleSheetLayoutView="57" zoomScalePageLayoutView="57" workbookViewId="0">
      <pane xSplit="3" ySplit="9" topLeftCell="D55" activePane="bottomRight" state="frozen"/>
      <selection pane="topRight" activeCell="D1" sqref="D1"/>
      <selection pane="bottomLeft" activeCell="A190" sqref="A190"/>
      <selection pane="bottomRight" activeCell="U151" sqref="U151"/>
    </sheetView>
  </sheetViews>
  <sheetFormatPr defaultColWidth="9.140625" defaultRowHeight="16.5"/>
  <cols>
    <col min="1" max="1" width="7.140625" style="1" customWidth="1"/>
    <col min="2" max="2" width="58.7109375" style="2" customWidth="1"/>
    <col min="3" max="3" width="12.28515625" style="2" customWidth="1"/>
    <col min="4" max="4" width="13.28515625" style="2" customWidth="1"/>
    <col min="5" max="5" width="13.7109375" style="2" customWidth="1"/>
    <col min="6" max="6" width="22" style="2" customWidth="1"/>
    <col min="7" max="7" width="19" style="2" customWidth="1"/>
    <col min="8" max="8" width="18.7109375" style="2" customWidth="1"/>
    <col min="9" max="9" width="20.5703125" style="2" customWidth="1"/>
    <col min="10" max="11" width="18.42578125" style="2" customWidth="1"/>
    <col min="12" max="15" width="20.140625" style="2" customWidth="1"/>
    <col min="16" max="16" width="26.140625" style="2" customWidth="1"/>
    <col min="17" max="17" width="27" style="2" customWidth="1"/>
    <col min="18" max="18" width="14.7109375" style="2" customWidth="1"/>
    <col min="19" max="19" width="28.7109375" style="2" customWidth="1"/>
    <col min="20" max="20" width="11.140625" style="2" customWidth="1"/>
    <col min="21" max="21" width="42.28515625" style="2" customWidth="1"/>
    <col min="22" max="22" width="14.7109375" style="2" customWidth="1"/>
    <col min="23" max="31" width="9.140625" style="2"/>
    <col min="32" max="32" width="10.28515625" style="2" customWidth="1"/>
    <col min="33" max="16384" width="9.140625" style="2"/>
  </cols>
  <sheetData>
    <row r="1" spans="1:31" s="4" customFormat="1" ht="106.5" customHeight="1">
      <c r="A1" s="3"/>
      <c r="F1" s="5"/>
      <c r="J1" s="198" t="s">
        <v>143</v>
      </c>
      <c r="K1" s="198"/>
      <c r="L1" s="198"/>
      <c r="M1" s="198"/>
      <c r="N1" s="198"/>
      <c r="O1" s="198"/>
      <c r="P1" s="6"/>
      <c r="Q1" s="7"/>
      <c r="R1" s="7"/>
      <c r="S1" s="7"/>
      <c r="T1" s="7"/>
      <c r="U1" s="7"/>
    </row>
    <row r="2" spans="1:31" s="4" customFormat="1" ht="26.25" customHeight="1">
      <c r="A2" s="3"/>
      <c r="F2" s="5"/>
      <c r="J2" s="160"/>
      <c r="K2" s="160"/>
      <c r="L2" s="160"/>
      <c r="M2" s="160"/>
      <c r="N2" s="160"/>
      <c r="O2" s="160"/>
      <c r="P2" s="6"/>
      <c r="Q2" s="7"/>
      <c r="R2" s="7"/>
      <c r="S2" s="7"/>
      <c r="T2" s="7"/>
      <c r="U2" s="7"/>
    </row>
    <row r="3" spans="1:31" s="4" customFormat="1" ht="45.75" customHeight="1">
      <c r="A3" s="199" t="s">
        <v>144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6"/>
      <c r="Q3" s="8"/>
      <c r="R3" s="8"/>
    </row>
    <row r="4" spans="1:31" s="4" customFormat="1" ht="33.950000000000003" customHeight="1">
      <c r="A4" s="3"/>
      <c r="Q4" s="8"/>
      <c r="R4" s="8"/>
    </row>
    <row r="5" spans="1:31" s="4" customFormat="1" ht="34.5" customHeight="1" thickBot="1">
      <c r="A5" s="200" t="s">
        <v>0</v>
      </c>
      <c r="B5" s="200" t="s">
        <v>1</v>
      </c>
      <c r="C5" s="200" t="s">
        <v>2</v>
      </c>
      <c r="D5" s="191" t="s">
        <v>3</v>
      </c>
      <c r="E5" s="191"/>
      <c r="F5" s="191"/>
      <c r="G5" s="193" t="s">
        <v>117</v>
      </c>
      <c r="H5" s="194"/>
      <c r="I5" s="194"/>
      <c r="J5" s="194"/>
      <c r="K5" s="194"/>
      <c r="L5" s="194"/>
      <c r="M5" s="194"/>
      <c r="N5" s="194"/>
      <c r="O5" s="195"/>
      <c r="P5" s="9"/>
      <c r="Q5" s="10"/>
      <c r="R5" s="10"/>
      <c r="S5" s="11"/>
      <c r="T5" s="11"/>
      <c r="U5" s="11"/>
      <c r="V5" s="11"/>
      <c r="W5" s="11"/>
      <c r="X5" s="11"/>
      <c r="Y5" s="11"/>
      <c r="Z5" s="11"/>
      <c r="AA5" s="11"/>
    </row>
    <row r="6" spans="1:31" s="4" customFormat="1" ht="29.25" customHeight="1" thickBot="1">
      <c r="A6" s="201"/>
      <c r="B6" s="201"/>
      <c r="C6" s="201"/>
      <c r="D6" s="203"/>
      <c r="E6" s="203"/>
      <c r="F6" s="203"/>
      <c r="G6" s="193" t="s">
        <v>6</v>
      </c>
      <c r="H6" s="193"/>
      <c r="I6" s="193"/>
      <c r="J6" s="204" t="s">
        <v>7</v>
      </c>
      <c r="K6" s="204"/>
      <c r="L6" s="193"/>
      <c r="M6" s="191" t="s">
        <v>145</v>
      </c>
      <c r="N6" s="191"/>
      <c r="O6" s="191"/>
      <c r="P6" s="9"/>
      <c r="Q6" s="10"/>
      <c r="R6" s="10"/>
      <c r="S6" s="11"/>
      <c r="T6" s="11"/>
      <c r="U6" s="11"/>
      <c r="V6" s="11"/>
      <c r="W6" s="11"/>
      <c r="X6" s="11"/>
      <c r="Y6" s="11"/>
      <c r="Z6" s="11"/>
      <c r="AA6" s="11"/>
    </row>
    <row r="7" spans="1:31" s="4" customFormat="1" ht="33.75" customHeight="1" thickBot="1">
      <c r="A7" s="201"/>
      <c r="B7" s="201"/>
      <c r="C7" s="201"/>
      <c r="D7" s="191" t="s">
        <v>8</v>
      </c>
      <c r="E7" s="191"/>
      <c r="F7" s="196" t="s">
        <v>5</v>
      </c>
      <c r="G7" s="191" t="s">
        <v>8</v>
      </c>
      <c r="H7" s="191"/>
      <c r="I7" s="197" t="s">
        <v>5</v>
      </c>
      <c r="J7" s="191" t="s">
        <v>8</v>
      </c>
      <c r="K7" s="191"/>
      <c r="L7" s="197" t="s">
        <v>5</v>
      </c>
      <c r="M7" s="191" t="s">
        <v>8</v>
      </c>
      <c r="N7" s="191"/>
      <c r="O7" s="168" t="s">
        <v>5</v>
      </c>
      <c r="P7" s="12"/>
      <c r="Q7" s="10"/>
      <c r="R7" s="10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</row>
    <row r="8" spans="1:31" s="4" customFormat="1" ht="43.5" customHeight="1">
      <c r="A8" s="202"/>
      <c r="B8" s="202"/>
      <c r="C8" s="202"/>
      <c r="D8" s="148" t="s">
        <v>4</v>
      </c>
      <c r="E8" s="148" t="s">
        <v>9</v>
      </c>
      <c r="F8" s="168"/>
      <c r="G8" s="148" t="s">
        <v>4</v>
      </c>
      <c r="H8" s="148" t="s">
        <v>9</v>
      </c>
      <c r="I8" s="170"/>
      <c r="J8" s="148" t="s">
        <v>4</v>
      </c>
      <c r="K8" s="148" t="s">
        <v>9</v>
      </c>
      <c r="L8" s="170"/>
      <c r="M8" s="148" t="s">
        <v>4</v>
      </c>
      <c r="N8" s="148" t="s">
        <v>9</v>
      </c>
      <c r="O8" s="168"/>
      <c r="P8" s="12"/>
      <c r="Q8" s="13"/>
      <c r="R8" s="10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 s="4" customFormat="1" ht="32.25" customHeight="1">
      <c r="A9" s="148">
        <v>1</v>
      </c>
      <c r="B9" s="148">
        <v>2</v>
      </c>
      <c r="C9" s="148">
        <v>3</v>
      </c>
      <c r="D9" s="148">
        <v>4</v>
      </c>
      <c r="E9" s="148">
        <v>5</v>
      </c>
      <c r="F9" s="148">
        <v>6</v>
      </c>
      <c r="G9" s="148">
        <v>7</v>
      </c>
      <c r="H9" s="148">
        <v>8</v>
      </c>
      <c r="I9" s="145">
        <v>9</v>
      </c>
      <c r="J9" s="148">
        <v>10</v>
      </c>
      <c r="K9" s="148">
        <v>11</v>
      </c>
      <c r="L9" s="145">
        <v>12</v>
      </c>
      <c r="M9" s="148">
        <v>13</v>
      </c>
      <c r="N9" s="148">
        <v>14</v>
      </c>
      <c r="O9" s="148">
        <v>15</v>
      </c>
      <c r="P9" s="9"/>
      <c r="Q9" s="13"/>
      <c r="R9" s="10"/>
      <c r="S9" s="11"/>
      <c r="T9" s="11"/>
      <c r="U9" s="11"/>
      <c r="V9" s="11"/>
      <c r="W9" s="11"/>
      <c r="X9" s="11"/>
      <c r="Y9" s="11" t="s">
        <v>10</v>
      </c>
      <c r="Z9" s="11"/>
      <c r="AA9" s="11"/>
      <c r="AB9" s="11"/>
      <c r="AC9" s="11"/>
      <c r="AD9" s="11"/>
      <c r="AE9" s="11"/>
    </row>
    <row r="10" spans="1:31" s="4" customFormat="1" ht="40.5" customHeight="1">
      <c r="A10" s="193" t="s">
        <v>11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5"/>
      <c r="P10" s="66"/>
      <c r="Q10" s="67"/>
      <c r="R10" s="68"/>
      <c r="S10" s="69"/>
      <c r="T10" s="70"/>
      <c r="U10" s="70"/>
      <c r="V10" s="11"/>
      <c r="W10" s="11"/>
      <c r="X10" s="11"/>
      <c r="Y10" s="11"/>
      <c r="Z10" s="11"/>
      <c r="AA10" s="11"/>
      <c r="AB10" s="11"/>
      <c r="AC10" s="11"/>
      <c r="AD10" s="11"/>
      <c r="AE10" s="11"/>
    </row>
    <row r="11" spans="1:31" s="4" customFormat="1" ht="42" customHeight="1">
      <c r="A11" s="135" t="s">
        <v>12</v>
      </c>
      <c r="B11" s="177" t="s">
        <v>13</v>
      </c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9"/>
      <c r="P11" s="77">
        <f>G12+J12+M12</f>
        <v>99.789999999999992</v>
      </c>
      <c r="Q11" s="71"/>
      <c r="R11" s="68"/>
      <c r="S11" s="70"/>
      <c r="T11" s="70"/>
      <c r="U11" s="69"/>
      <c r="V11" s="11"/>
      <c r="W11" s="11"/>
      <c r="X11" s="11"/>
      <c r="Y11" s="11"/>
      <c r="Z11" s="11"/>
      <c r="AA11" s="11"/>
      <c r="AB11" s="11"/>
      <c r="AC11" s="11"/>
      <c r="AD11" s="11"/>
      <c r="AE11" s="11"/>
    </row>
    <row r="12" spans="1:31" s="18" customFormat="1" ht="49.5" customHeight="1">
      <c r="A12" s="136"/>
      <c r="B12" s="14" t="s">
        <v>14</v>
      </c>
      <c r="C12" s="15"/>
      <c r="D12" s="146">
        <f>D20+D25+D33+D38+D41+D46+D54+D59+D65+D68+D71+D80+D94+D100+D106+D109+D112+D113</f>
        <v>99.79</v>
      </c>
      <c r="E12" s="146"/>
      <c r="F12" s="146">
        <f>F20+F25+F33+F38+F41+F46+F54+F59+F65+F68+F71+F80+F94+F100+F106+F109+F112+F113</f>
        <v>8283360.3487669202</v>
      </c>
      <c r="G12" s="146">
        <f>G20+G25+G33+G38+G46+G54+G59+G65+G68+G80+G94+G100+G106+G109+G112</f>
        <v>30.466999999999999</v>
      </c>
      <c r="H12" s="146"/>
      <c r="I12" s="17">
        <f>I20+I25+I33+I38+I41+I46+I54+I59+I65+I68+I71+I76+I80+I83+I86+I94+I100+I106+I109+I112+I113</f>
        <v>936600.97690999997</v>
      </c>
      <c r="J12" s="146">
        <f>J20+J25+J33+J46+J54+J59+J65+J70+J80+J94+J100+J106+J109+J112</f>
        <v>26.04</v>
      </c>
      <c r="K12" s="146"/>
      <c r="L12" s="17">
        <f>L20+L25+L33+L46+L54+L59+L65+L71+L80+L94+L100+L106+L109+L112+L113</f>
        <v>2931743.3999969205</v>
      </c>
      <c r="M12" s="17">
        <f>M20+M25+M33+M38+M41+M46+M54+M59+M65+M68+M71+M76+M80+M83+M86+M94+M100+M106+M109+M112+M113</f>
        <v>43.283000000000001</v>
      </c>
      <c r="N12" s="146"/>
      <c r="O12" s="146">
        <f>O20+O25+O33+O38+O41+O46+O54+O59+O65+O68+O71+O76+O80+O83+O86+O94+O100+O106+O109+O112+O113</f>
        <v>4053254.7718599997</v>
      </c>
      <c r="P12" s="77">
        <f>I12+L12+O12</f>
        <v>7921599.14876692</v>
      </c>
      <c r="Q12" s="77">
        <f>F12-P12</f>
        <v>361761.20000000019</v>
      </c>
      <c r="R12" s="77"/>
      <c r="S12" s="77" t="e">
        <f>#REF!+I12+L12</f>
        <v>#REF!</v>
      </c>
      <c r="T12" s="87"/>
      <c r="U12" s="87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31" s="18" customFormat="1" ht="42" customHeight="1">
      <c r="A13" s="170" t="s">
        <v>98</v>
      </c>
      <c r="B13" s="172"/>
      <c r="C13" s="192"/>
      <c r="D13" s="168"/>
      <c r="E13" s="147"/>
      <c r="F13" s="146"/>
      <c r="G13" s="146"/>
      <c r="H13" s="154"/>
      <c r="I13" s="151"/>
      <c r="J13" s="154"/>
      <c r="K13" s="154"/>
      <c r="L13" s="151"/>
      <c r="M13" s="154"/>
      <c r="N13" s="154"/>
      <c r="O13" s="154"/>
      <c r="P13" s="74"/>
      <c r="Q13" s="77">
        <f>P52+P111</f>
        <v>361761.19999999995</v>
      </c>
      <c r="R13" s="75"/>
      <c r="S13" s="76"/>
      <c r="T13" s="109"/>
      <c r="U13" s="76"/>
      <c r="AD13" s="18" t="s">
        <v>10</v>
      </c>
    </row>
    <row r="14" spans="1:31" s="18" customFormat="1" ht="45.75" hidden="1" customHeight="1">
      <c r="A14" s="159">
        <v>1</v>
      </c>
      <c r="B14" s="20" t="s">
        <v>21</v>
      </c>
      <c r="C14" s="21" t="s">
        <v>16</v>
      </c>
      <c r="D14" s="25"/>
      <c r="E14" s="25"/>
      <c r="F14" s="96"/>
      <c r="G14" s="146"/>
      <c r="H14" s="154"/>
      <c r="I14" s="151"/>
      <c r="J14" s="154"/>
      <c r="K14" s="154"/>
      <c r="L14" s="151"/>
      <c r="M14" s="154"/>
      <c r="N14" s="154"/>
      <c r="O14" s="154"/>
      <c r="P14" s="74" t="e">
        <f>G12-#REF!</f>
        <v>#REF!</v>
      </c>
      <c r="Q14" s="75"/>
      <c r="R14" s="75"/>
      <c r="S14" s="76"/>
      <c r="T14" s="76"/>
      <c r="U14" s="76"/>
    </row>
    <row r="15" spans="1:31" s="18" customFormat="1" ht="42.75" hidden="1" customHeight="1">
      <c r="A15" s="159">
        <v>2</v>
      </c>
      <c r="B15" s="20" t="s">
        <v>96</v>
      </c>
      <c r="C15" s="21" t="s">
        <v>16</v>
      </c>
      <c r="D15" s="149"/>
      <c r="E15" s="25"/>
      <c r="F15" s="26"/>
      <c r="G15" s="149"/>
      <c r="H15" s="154"/>
      <c r="I15" s="151"/>
      <c r="J15" s="149"/>
      <c r="K15" s="154"/>
      <c r="L15" s="151"/>
      <c r="M15" s="154"/>
      <c r="N15" s="154"/>
      <c r="O15" s="154"/>
      <c r="P15" s="74"/>
      <c r="Q15" s="75"/>
      <c r="R15" s="75"/>
      <c r="S15" s="76"/>
      <c r="T15" s="76"/>
      <c r="U15" s="76"/>
      <c r="Z15" s="18" t="s">
        <v>22</v>
      </c>
    </row>
    <row r="16" spans="1:31" s="18" customFormat="1" ht="48.75" hidden="1" customHeight="1">
      <c r="A16" s="159"/>
      <c r="B16" s="20" t="s">
        <v>23</v>
      </c>
      <c r="C16" s="21" t="s">
        <v>24</v>
      </c>
      <c r="D16" s="25"/>
      <c r="E16" s="25"/>
      <c r="F16" s="154"/>
      <c r="G16" s="146"/>
      <c r="H16" s="154" t="s">
        <v>17</v>
      </c>
      <c r="I16" s="151"/>
      <c r="J16" s="154"/>
      <c r="K16" s="154"/>
      <c r="L16" s="151"/>
      <c r="M16" s="154"/>
      <c r="N16" s="154"/>
      <c r="O16" s="154"/>
      <c r="P16" s="74"/>
      <c r="Q16" s="75"/>
      <c r="R16" s="75"/>
      <c r="S16" s="76"/>
      <c r="T16" s="76"/>
      <c r="U16" s="76"/>
    </row>
    <row r="17" spans="1:25" s="18" customFormat="1" ht="65.45" hidden="1" customHeight="1">
      <c r="A17" s="159">
        <v>5</v>
      </c>
      <c r="B17" s="20" t="s">
        <v>25</v>
      </c>
      <c r="C17" s="21"/>
      <c r="D17" s="25"/>
      <c r="E17" s="25"/>
      <c r="F17" s="26"/>
      <c r="G17" s="149"/>
      <c r="H17" s="154"/>
      <c r="I17" s="151"/>
      <c r="J17" s="154"/>
      <c r="K17" s="154"/>
      <c r="L17" s="151"/>
      <c r="M17" s="154"/>
      <c r="N17" s="154"/>
      <c r="O17" s="154"/>
      <c r="P17" s="74"/>
      <c r="Q17" s="75"/>
      <c r="R17" s="75"/>
      <c r="S17" s="76"/>
      <c r="T17" s="76"/>
      <c r="U17" s="76"/>
      <c r="Y17" s="18" t="s">
        <v>22</v>
      </c>
    </row>
    <row r="18" spans="1:25" s="18" customFormat="1" ht="43.5" hidden="1" customHeight="1">
      <c r="A18" s="159"/>
      <c r="B18" s="20" t="s">
        <v>26</v>
      </c>
      <c r="C18" s="21" t="s">
        <v>16</v>
      </c>
      <c r="D18" s="28"/>
      <c r="E18" s="29"/>
      <c r="F18" s="25"/>
      <c r="G18" s="146"/>
      <c r="H18" s="154"/>
      <c r="I18" s="151"/>
      <c r="J18" s="154"/>
      <c r="K18" s="154"/>
      <c r="L18" s="151"/>
      <c r="M18" s="154"/>
      <c r="N18" s="154"/>
      <c r="O18" s="154"/>
      <c r="P18" s="74"/>
      <c r="Q18" s="75"/>
      <c r="R18" s="75"/>
      <c r="S18" s="76"/>
      <c r="T18" s="76"/>
      <c r="U18" s="76"/>
    </row>
    <row r="19" spans="1:25" s="18" customFormat="1" ht="45.75" customHeight="1">
      <c r="A19" s="159">
        <v>1</v>
      </c>
      <c r="B19" s="99" t="s">
        <v>118</v>
      </c>
      <c r="C19" s="21" t="s">
        <v>24</v>
      </c>
      <c r="D19" s="25">
        <v>1.48</v>
      </c>
      <c r="E19" s="25"/>
      <c r="F19" s="26">
        <v>146734.91436</v>
      </c>
      <c r="G19" s="149">
        <f>D19</f>
        <v>1.48</v>
      </c>
      <c r="H19" s="154"/>
      <c r="I19" s="151">
        <f>F19</f>
        <v>146734.91436</v>
      </c>
      <c r="J19" s="154"/>
      <c r="K19" s="154"/>
      <c r="L19" s="151"/>
      <c r="M19" s="154"/>
      <c r="N19" s="154"/>
      <c r="O19" s="154"/>
      <c r="P19" s="74"/>
      <c r="Q19" s="75"/>
      <c r="R19" s="75"/>
      <c r="S19" s="76"/>
      <c r="T19" s="76"/>
      <c r="U19" s="76"/>
    </row>
    <row r="20" spans="1:25" s="18" customFormat="1" ht="32.25" customHeight="1">
      <c r="A20" s="174" t="s">
        <v>99</v>
      </c>
      <c r="B20" s="175"/>
      <c r="C20" s="175"/>
      <c r="D20" s="24">
        <f>SUM(D19:D19)</f>
        <v>1.48</v>
      </c>
      <c r="E20" s="24"/>
      <c r="F20" s="146">
        <f>SUM(F19:F19)</f>
        <v>146734.91436</v>
      </c>
      <c r="G20" s="24">
        <f>SUM(G19:G19)</f>
        <v>1.48</v>
      </c>
      <c r="H20" s="24"/>
      <c r="I20" s="146">
        <f>SUM(I19:I19)</f>
        <v>146734.91436</v>
      </c>
      <c r="J20" s="24">
        <f>SUM(J19:J19)</f>
        <v>0</v>
      </c>
      <c r="K20" s="24"/>
      <c r="L20" s="17">
        <f>SUM(L19:L19)</f>
        <v>0</v>
      </c>
      <c r="M20" s="146"/>
      <c r="N20" s="146"/>
      <c r="O20" s="146"/>
      <c r="P20" s="77" t="s">
        <v>22</v>
      </c>
      <c r="Q20" s="75"/>
      <c r="R20" s="75"/>
      <c r="S20" s="76"/>
      <c r="T20" s="72"/>
      <c r="U20" s="76"/>
    </row>
    <row r="21" spans="1:25" s="18" customFormat="1" ht="30" customHeight="1">
      <c r="A21" s="168" t="s">
        <v>100</v>
      </c>
      <c r="B21" s="169"/>
      <c r="C21" s="168"/>
      <c r="D21" s="168"/>
      <c r="E21" s="147"/>
      <c r="F21" s="146"/>
      <c r="G21" s="146"/>
      <c r="H21" s="154"/>
      <c r="I21" s="151"/>
      <c r="J21" s="154"/>
      <c r="K21" s="154"/>
      <c r="L21" s="151"/>
      <c r="M21" s="154"/>
      <c r="N21" s="154"/>
      <c r="O21" s="154"/>
      <c r="P21" s="74"/>
      <c r="Q21" s="75"/>
      <c r="R21" s="75"/>
      <c r="S21" s="76"/>
      <c r="T21" s="76"/>
      <c r="U21" s="76"/>
    </row>
    <row r="22" spans="1:25" s="18" customFormat="1" ht="50.25" hidden="1" customHeight="1">
      <c r="A22" s="159">
        <v>2</v>
      </c>
      <c r="B22" s="127" t="s">
        <v>140</v>
      </c>
      <c r="C22" s="128"/>
      <c r="D22" s="64"/>
      <c r="E22" s="64"/>
      <c r="F22" s="129"/>
      <c r="G22" s="64"/>
      <c r="H22" s="154"/>
      <c r="I22" s="151"/>
      <c r="J22" s="154"/>
      <c r="K22" s="154"/>
      <c r="L22" s="151"/>
      <c r="M22" s="154"/>
      <c r="N22" s="154"/>
      <c r="O22" s="154"/>
      <c r="P22" s="74"/>
      <c r="Q22" s="75"/>
      <c r="R22" s="75"/>
      <c r="S22" s="76"/>
      <c r="T22" s="76"/>
      <c r="U22" s="76"/>
    </row>
    <row r="23" spans="1:25" s="18" customFormat="1" ht="46.5" customHeight="1">
      <c r="A23" s="159">
        <v>2</v>
      </c>
      <c r="B23" s="20" t="s">
        <v>131</v>
      </c>
      <c r="C23" s="21" t="s">
        <v>16</v>
      </c>
      <c r="D23" s="25">
        <v>3</v>
      </c>
      <c r="E23" s="19"/>
      <c r="F23" s="26">
        <f>D23*35000+40000</f>
        <v>145000</v>
      </c>
      <c r="G23" s="25"/>
      <c r="H23" s="154"/>
      <c r="I23" s="151"/>
      <c r="J23" s="149"/>
      <c r="K23" s="154"/>
      <c r="L23" s="151"/>
      <c r="M23" s="149">
        <f>D23</f>
        <v>3</v>
      </c>
      <c r="N23" s="154"/>
      <c r="O23" s="154">
        <f>F23</f>
        <v>145000</v>
      </c>
      <c r="P23" s="74"/>
      <c r="Q23" s="75"/>
      <c r="R23" s="75"/>
      <c r="S23" s="76"/>
      <c r="T23" s="76"/>
      <c r="U23" s="76"/>
    </row>
    <row r="24" spans="1:25" s="18" customFormat="1" ht="48.75" customHeight="1">
      <c r="A24" s="159">
        <v>3</v>
      </c>
      <c r="B24" s="20" t="s">
        <v>146</v>
      </c>
      <c r="C24" s="21" t="s">
        <v>24</v>
      </c>
      <c r="D24" s="25">
        <f>52.848-42.74</f>
        <v>10.107999999999997</v>
      </c>
      <c r="E24" s="19"/>
      <c r="F24" s="26">
        <v>404319.99999999988</v>
      </c>
      <c r="G24" s="25"/>
      <c r="H24" s="154"/>
      <c r="I24" s="151"/>
      <c r="J24" s="149"/>
      <c r="K24" s="154"/>
      <c r="L24" s="151"/>
      <c r="M24" s="149">
        <f>D24</f>
        <v>10.107999999999997</v>
      </c>
      <c r="N24" s="154"/>
      <c r="O24" s="154">
        <f>F24</f>
        <v>404319.99999999988</v>
      </c>
      <c r="P24" s="74"/>
      <c r="Q24" s="75"/>
      <c r="R24" s="75"/>
      <c r="S24" s="76"/>
      <c r="T24" s="76"/>
      <c r="U24" s="76"/>
    </row>
    <row r="25" spans="1:25" s="18" customFormat="1" ht="33" customHeight="1">
      <c r="A25" s="165" t="s">
        <v>101</v>
      </c>
      <c r="B25" s="166"/>
      <c r="C25" s="167"/>
      <c r="D25" s="24">
        <f>SUM(D22:D24)</f>
        <v>13.107999999999997</v>
      </c>
      <c r="E25" s="24"/>
      <c r="F25" s="146">
        <f>SUM(F22:F24)</f>
        <v>549319.99999999988</v>
      </c>
      <c r="G25" s="24">
        <f>G22</f>
        <v>0</v>
      </c>
      <c r="H25" s="24"/>
      <c r="I25" s="146">
        <f>I22</f>
        <v>0</v>
      </c>
      <c r="J25" s="24">
        <f>J22</f>
        <v>0</v>
      </c>
      <c r="K25" s="24"/>
      <c r="L25" s="17">
        <f>L22</f>
        <v>0</v>
      </c>
      <c r="M25" s="146">
        <f>SUM(M23:M24)</f>
        <v>13.107999999999997</v>
      </c>
      <c r="N25" s="146"/>
      <c r="O25" s="146">
        <f>SUM(O23:O24)</f>
        <v>549319.99999999988</v>
      </c>
      <c r="P25" s="77"/>
      <c r="Q25" s="75"/>
      <c r="R25" s="75"/>
      <c r="S25" s="76"/>
      <c r="T25" s="72"/>
      <c r="U25" s="76"/>
    </row>
    <row r="26" spans="1:25" s="18" customFormat="1" ht="33.75" customHeight="1">
      <c r="A26" s="168" t="s">
        <v>28</v>
      </c>
      <c r="B26" s="169"/>
      <c r="C26" s="168"/>
      <c r="D26" s="168"/>
      <c r="E26" s="147"/>
      <c r="F26" s="146"/>
      <c r="G26" s="146"/>
      <c r="H26" s="154"/>
      <c r="I26" s="151"/>
      <c r="J26" s="154"/>
      <c r="K26" s="154"/>
      <c r="L26" s="151"/>
      <c r="M26" s="154"/>
      <c r="N26" s="154"/>
      <c r="O26" s="154"/>
      <c r="P26" s="74"/>
      <c r="Q26" s="75"/>
      <c r="R26" s="75"/>
      <c r="S26" s="76"/>
      <c r="T26" s="76"/>
      <c r="U26" s="76"/>
    </row>
    <row r="27" spans="1:25" s="18" customFormat="1" ht="43.5" hidden="1" customHeight="1">
      <c r="A27" s="137"/>
      <c r="B27" s="20" t="s">
        <v>29</v>
      </c>
      <c r="C27" s="21" t="s">
        <v>30</v>
      </c>
      <c r="D27" s="25"/>
      <c r="E27" s="25"/>
      <c r="F27" s="154"/>
      <c r="G27" s="146"/>
      <c r="H27" s="154"/>
      <c r="I27" s="151"/>
      <c r="J27" s="154"/>
      <c r="K27" s="154"/>
      <c r="L27" s="151"/>
      <c r="M27" s="154"/>
      <c r="N27" s="154"/>
      <c r="O27" s="154"/>
      <c r="P27" s="74"/>
      <c r="Q27" s="75"/>
      <c r="R27" s="75"/>
      <c r="S27" s="76"/>
      <c r="T27" s="76"/>
      <c r="U27" s="76"/>
    </row>
    <row r="28" spans="1:25" s="18" customFormat="1" ht="45" hidden="1" customHeight="1">
      <c r="A28" s="137">
        <v>10</v>
      </c>
      <c r="B28" s="20" t="s">
        <v>31</v>
      </c>
      <c r="C28" s="21" t="s">
        <v>16</v>
      </c>
      <c r="D28" s="149"/>
      <c r="E28" s="149"/>
      <c r="F28" s="154"/>
      <c r="G28" s="146"/>
      <c r="H28" s="154"/>
      <c r="I28" s="151"/>
      <c r="J28" s="154"/>
      <c r="K28" s="154"/>
      <c r="L28" s="151"/>
      <c r="M28" s="154"/>
      <c r="N28" s="154"/>
      <c r="O28" s="154"/>
      <c r="P28" s="74"/>
      <c r="Q28" s="75"/>
      <c r="R28" s="75"/>
      <c r="S28" s="76"/>
      <c r="T28" s="76"/>
      <c r="U28" s="76"/>
    </row>
    <row r="29" spans="1:25" s="18" customFormat="1" ht="45" hidden="1" customHeight="1">
      <c r="A29" s="137">
        <v>9</v>
      </c>
      <c r="B29" s="20" t="s">
        <v>32</v>
      </c>
      <c r="C29" s="21" t="s">
        <v>30</v>
      </c>
      <c r="D29" s="25"/>
      <c r="E29" s="25"/>
      <c r="F29" s="154"/>
      <c r="G29" s="146"/>
      <c r="H29" s="154"/>
      <c r="I29" s="151"/>
      <c r="J29" s="154"/>
      <c r="K29" s="154"/>
      <c r="L29" s="151"/>
      <c r="M29" s="154"/>
      <c r="N29" s="154"/>
      <c r="O29" s="154"/>
      <c r="P29" s="74"/>
      <c r="Q29" s="75"/>
      <c r="R29" s="75"/>
      <c r="S29" s="76"/>
      <c r="T29" s="76"/>
      <c r="U29" s="76"/>
    </row>
    <row r="30" spans="1:25" s="18" customFormat="1" ht="46.5" customHeight="1">
      <c r="A30" s="159">
        <v>4</v>
      </c>
      <c r="B30" s="62" t="s">
        <v>97</v>
      </c>
      <c r="C30" s="63" t="s">
        <v>16</v>
      </c>
      <c r="D30" s="64">
        <f>8.187-4.1</f>
        <v>4.0869999999999997</v>
      </c>
      <c r="E30" s="65"/>
      <c r="F30" s="26">
        <v>192025.58851999999</v>
      </c>
      <c r="G30" s="25">
        <f>D30</f>
        <v>4.0869999999999997</v>
      </c>
      <c r="H30" s="154"/>
      <c r="I30" s="151">
        <f>F30</f>
        <v>192025.58851999999</v>
      </c>
      <c r="J30" s="154"/>
      <c r="K30" s="154"/>
      <c r="L30" s="151"/>
      <c r="M30" s="154"/>
      <c r="N30" s="154"/>
      <c r="O30" s="154"/>
      <c r="P30" s="74"/>
      <c r="Q30" s="75"/>
      <c r="R30" s="75"/>
      <c r="S30" s="76"/>
      <c r="T30" s="76"/>
      <c r="U30" s="76"/>
    </row>
    <row r="31" spans="1:25" s="18" customFormat="1" ht="73.5" customHeight="1">
      <c r="A31" s="159">
        <v>5</v>
      </c>
      <c r="B31" s="20" t="s">
        <v>161</v>
      </c>
      <c r="C31" s="63" t="s">
        <v>16</v>
      </c>
      <c r="D31" s="64">
        <v>6.7</v>
      </c>
      <c r="E31" s="65"/>
      <c r="F31" s="26">
        <v>234500</v>
      </c>
      <c r="G31" s="25"/>
      <c r="H31" s="154"/>
      <c r="I31" s="151"/>
      <c r="J31" s="154">
        <f>D31</f>
        <v>6.7</v>
      </c>
      <c r="K31" s="154"/>
      <c r="L31" s="151">
        <f>F31</f>
        <v>234500</v>
      </c>
      <c r="M31" s="154"/>
      <c r="N31" s="154"/>
      <c r="O31" s="154"/>
      <c r="P31" s="74"/>
      <c r="Q31" s="75"/>
      <c r="R31" s="75"/>
      <c r="S31" s="76"/>
      <c r="T31" s="76"/>
      <c r="U31" s="76"/>
    </row>
    <row r="32" spans="1:25" s="18" customFormat="1" ht="68.25" customHeight="1">
      <c r="A32" s="159">
        <v>6</v>
      </c>
      <c r="B32" s="20" t="s">
        <v>147</v>
      </c>
      <c r="C32" s="63" t="s">
        <v>16</v>
      </c>
      <c r="D32" s="64">
        <f>15.45-4.025</f>
        <v>11.424999999999999</v>
      </c>
      <c r="E32" s="65"/>
      <c r="F32" s="26">
        <v>399874.99999999994</v>
      </c>
      <c r="G32" s="25"/>
      <c r="H32" s="154"/>
      <c r="I32" s="151"/>
      <c r="J32" s="154"/>
      <c r="K32" s="154"/>
      <c r="L32" s="151"/>
      <c r="M32" s="154">
        <f>D32</f>
        <v>11.424999999999999</v>
      </c>
      <c r="N32" s="154"/>
      <c r="O32" s="154">
        <f>F32</f>
        <v>399874.99999999994</v>
      </c>
      <c r="P32" s="74" t="s">
        <v>17</v>
      </c>
      <c r="Q32" s="75"/>
      <c r="R32" s="75"/>
      <c r="S32" s="76"/>
      <c r="T32" s="76"/>
      <c r="U32" s="76"/>
    </row>
    <row r="33" spans="1:25" s="18" customFormat="1" ht="36.75" customHeight="1">
      <c r="A33" s="174" t="s">
        <v>33</v>
      </c>
      <c r="B33" s="175"/>
      <c r="C33" s="175"/>
      <c r="D33" s="24">
        <f>SUM(D30:D32)</f>
        <v>22.211999999999996</v>
      </c>
      <c r="E33" s="24"/>
      <c r="F33" s="146">
        <f>SUM(F30:F32)</f>
        <v>826400.58851999999</v>
      </c>
      <c r="G33" s="24">
        <f>SUM(G27:G31)</f>
        <v>4.0869999999999997</v>
      </c>
      <c r="H33" s="24"/>
      <c r="I33" s="146">
        <f>SUM(I27:I31)</f>
        <v>192025.58851999999</v>
      </c>
      <c r="J33" s="24">
        <f>SUM(J27:J31)</f>
        <v>6.7</v>
      </c>
      <c r="K33" s="24"/>
      <c r="L33" s="17">
        <f>SUM(L27:L31)</f>
        <v>234500</v>
      </c>
      <c r="M33" s="146">
        <f>SUM(M32)</f>
        <v>11.424999999999999</v>
      </c>
      <c r="N33" s="146"/>
      <c r="O33" s="146">
        <f>SUM(O32)</f>
        <v>399874.99999999994</v>
      </c>
      <c r="P33" s="77"/>
      <c r="Q33" s="75"/>
      <c r="R33" s="75"/>
      <c r="S33" s="76"/>
      <c r="T33" s="72"/>
      <c r="U33" s="76"/>
    </row>
    <row r="34" spans="1:25" s="18" customFormat="1" ht="36" customHeight="1">
      <c r="A34" s="168" t="s">
        <v>102</v>
      </c>
      <c r="B34" s="169"/>
      <c r="C34" s="168"/>
      <c r="D34" s="168"/>
      <c r="E34" s="147"/>
      <c r="F34" s="146"/>
      <c r="G34" s="146"/>
      <c r="H34" s="154"/>
      <c r="I34" s="151"/>
      <c r="J34" s="154"/>
      <c r="K34" s="154"/>
      <c r="L34" s="151"/>
      <c r="M34" s="154"/>
      <c r="N34" s="154"/>
      <c r="O34" s="154"/>
      <c r="P34" s="74"/>
      <c r="Q34" s="75"/>
      <c r="R34" s="75"/>
      <c r="S34" s="76"/>
      <c r="T34" s="76"/>
      <c r="U34" s="76"/>
    </row>
    <row r="35" spans="1:25" s="18" customFormat="1" ht="45" hidden="1" customHeight="1">
      <c r="A35" s="159"/>
      <c r="B35" s="31" t="s">
        <v>34</v>
      </c>
      <c r="C35" s="21" t="s">
        <v>16</v>
      </c>
      <c r="D35" s="27"/>
      <c r="E35" s="27"/>
      <c r="F35" s="154"/>
      <c r="G35" s="146"/>
      <c r="H35" s="154"/>
      <c r="I35" s="151"/>
      <c r="J35" s="154"/>
      <c r="K35" s="154"/>
      <c r="L35" s="151"/>
      <c r="M35" s="154"/>
      <c r="N35" s="154"/>
      <c r="O35" s="154"/>
      <c r="P35" s="74"/>
      <c r="Q35" s="75"/>
      <c r="R35" s="75"/>
      <c r="S35" s="76"/>
      <c r="T35" s="76"/>
      <c r="U35" s="76"/>
    </row>
    <row r="36" spans="1:25" s="18" customFormat="1" ht="8.25" hidden="1" customHeight="1">
      <c r="A36" s="159">
        <v>12</v>
      </c>
      <c r="B36" s="31" t="s">
        <v>35</v>
      </c>
      <c r="C36" s="21" t="s">
        <v>16</v>
      </c>
      <c r="D36" s="27"/>
      <c r="E36" s="27"/>
      <c r="F36" s="154"/>
      <c r="G36" s="27"/>
      <c r="H36" s="154"/>
      <c r="I36" s="151"/>
      <c r="J36" s="154"/>
      <c r="K36" s="154"/>
      <c r="L36" s="151"/>
      <c r="M36" s="154"/>
      <c r="N36" s="154"/>
      <c r="O36" s="154"/>
      <c r="P36" s="74"/>
      <c r="Q36" s="75"/>
      <c r="R36" s="75"/>
      <c r="S36" s="76"/>
      <c r="T36" s="76"/>
      <c r="U36" s="76"/>
    </row>
    <row r="37" spans="1:25" s="18" customFormat="1" ht="48.4" customHeight="1">
      <c r="A37" s="159">
        <v>7</v>
      </c>
      <c r="B37" s="31" t="s">
        <v>36</v>
      </c>
      <c r="C37" s="21" t="s">
        <v>16</v>
      </c>
      <c r="D37" s="27">
        <v>0.6</v>
      </c>
      <c r="E37" s="27"/>
      <c r="F37" s="26">
        <v>16802.83193</v>
      </c>
      <c r="G37" s="27">
        <f>D37</f>
        <v>0.6</v>
      </c>
      <c r="H37" s="154"/>
      <c r="I37" s="151">
        <f>F37</f>
        <v>16802.83193</v>
      </c>
      <c r="J37" s="154"/>
      <c r="K37" s="154"/>
      <c r="L37" s="151"/>
      <c r="M37" s="154"/>
      <c r="N37" s="154"/>
      <c r="O37" s="154"/>
      <c r="P37" s="74"/>
      <c r="Q37" s="75"/>
      <c r="R37" s="75"/>
      <c r="S37" s="76"/>
      <c r="T37" s="76"/>
      <c r="U37" s="76"/>
    </row>
    <row r="38" spans="1:25" s="18" customFormat="1" ht="30" customHeight="1">
      <c r="A38" s="174" t="s">
        <v>103</v>
      </c>
      <c r="B38" s="175"/>
      <c r="C38" s="175"/>
      <c r="D38" s="24">
        <f>SUM(D35:D37)</f>
        <v>0.6</v>
      </c>
      <c r="E38" s="24"/>
      <c r="F38" s="146">
        <f>SUM(F35:F37)</f>
        <v>16802.83193</v>
      </c>
      <c r="G38" s="24">
        <f>SUM(G35:G37)</f>
        <v>0.6</v>
      </c>
      <c r="H38" s="24"/>
      <c r="I38" s="146">
        <f>SUM(I35:I37)</f>
        <v>16802.83193</v>
      </c>
      <c r="J38" s="146"/>
      <c r="K38" s="146"/>
      <c r="L38" s="17"/>
      <c r="M38" s="146"/>
      <c r="N38" s="146"/>
      <c r="O38" s="146"/>
      <c r="P38" s="77"/>
      <c r="Q38" s="75"/>
      <c r="R38" s="75"/>
      <c r="S38" s="76"/>
      <c r="T38" s="72"/>
      <c r="U38" s="76"/>
    </row>
    <row r="39" spans="1:25" s="18" customFormat="1" ht="33.950000000000003" customHeight="1">
      <c r="A39" s="168" t="s">
        <v>112</v>
      </c>
      <c r="B39" s="169"/>
      <c r="C39" s="168"/>
      <c r="D39" s="168"/>
      <c r="E39" s="147"/>
      <c r="F39" s="146"/>
      <c r="G39" s="146"/>
      <c r="H39" s="154"/>
      <c r="I39" s="151"/>
      <c r="J39" s="154"/>
      <c r="K39" s="154"/>
      <c r="L39" s="151"/>
      <c r="M39" s="154"/>
      <c r="N39" s="154"/>
      <c r="O39" s="154"/>
      <c r="P39" s="74"/>
      <c r="Q39" s="75"/>
      <c r="R39" s="75"/>
      <c r="S39" s="76"/>
      <c r="T39" s="76"/>
      <c r="U39" s="76"/>
    </row>
    <row r="40" spans="1:25" s="18" customFormat="1" ht="35.25" customHeight="1">
      <c r="A40" s="159">
        <v>8</v>
      </c>
      <c r="B40" s="31" t="s">
        <v>149</v>
      </c>
      <c r="C40" s="21" t="s">
        <v>24</v>
      </c>
      <c r="D40" s="30">
        <v>5.8</v>
      </c>
      <c r="E40" s="30"/>
      <c r="F40" s="154">
        <f>D40*60000</f>
        <v>348000</v>
      </c>
      <c r="G40" s="149"/>
      <c r="H40" s="154"/>
      <c r="I40" s="151"/>
      <c r="J40" s="154"/>
      <c r="K40" s="154"/>
      <c r="L40" s="151"/>
      <c r="M40" s="149">
        <f>D40</f>
        <v>5.8</v>
      </c>
      <c r="N40" s="154"/>
      <c r="O40" s="154">
        <f>F40</f>
        <v>348000</v>
      </c>
      <c r="P40" s="74"/>
      <c r="Q40" s="75"/>
      <c r="R40" s="75"/>
      <c r="S40" s="76"/>
      <c r="T40" s="76"/>
      <c r="U40" s="76"/>
    </row>
    <row r="41" spans="1:25" s="18" customFormat="1" ht="30.75" customHeight="1">
      <c r="A41" s="174" t="s">
        <v>148</v>
      </c>
      <c r="B41" s="175"/>
      <c r="C41" s="175"/>
      <c r="D41" s="24">
        <f>SUM(D40:D40)</f>
        <v>5.8</v>
      </c>
      <c r="E41" s="24"/>
      <c r="F41" s="146">
        <f>SUM(F40:F40)</f>
        <v>348000</v>
      </c>
      <c r="G41" s="146"/>
      <c r="H41" s="146"/>
      <c r="I41" s="17"/>
      <c r="J41" s="146"/>
      <c r="K41" s="146"/>
      <c r="L41" s="17"/>
      <c r="M41" s="146">
        <f>SUM(M40)</f>
        <v>5.8</v>
      </c>
      <c r="N41" s="146"/>
      <c r="O41" s="146">
        <f>SUM(O40)</f>
        <v>348000</v>
      </c>
      <c r="P41" s="77"/>
      <c r="Q41" s="75"/>
      <c r="R41" s="75"/>
      <c r="S41" s="76"/>
      <c r="T41" s="72"/>
      <c r="U41" s="76"/>
    </row>
    <row r="42" spans="1:25" s="18" customFormat="1" ht="30.75" customHeight="1">
      <c r="A42" s="168" t="s">
        <v>37</v>
      </c>
      <c r="B42" s="169"/>
      <c r="C42" s="168"/>
      <c r="D42" s="168"/>
      <c r="E42" s="147"/>
      <c r="F42" s="146"/>
      <c r="G42" s="146"/>
      <c r="H42" s="154"/>
      <c r="I42" s="151"/>
      <c r="J42" s="154"/>
      <c r="K42" s="154"/>
      <c r="L42" s="151"/>
      <c r="M42" s="154"/>
      <c r="N42" s="154"/>
      <c r="O42" s="154"/>
      <c r="P42" s="74"/>
      <c r="Q42" s="75"/>
      <c r="R42" s="75"/>
      <c r="S42" s="76"/>
      <c r="T42" s="76"/>
      <c r="U42" s="76"/>
    </row>
    <row r="43" spans="1:25" s="18" customFormat="1" ht="48" hidden="1" customHeight="1">
      <c r="A43" s="137"/>
      <c r="B43" s="31" t="s">
        <v>38</v>
      </c>
      <c r="C43" s="21" t="s">
        <v>16</v>
      </c>
      <c r="D43" s="30"/>
      <c r="E43" s="30"/>
      <c r="F43" s="154"/>
      <c r="G43" s="146"/>
      <c r="H43" s="154"/>
      <c r="I43" s="151"/>
      <c r="J43" s="154"/>
      <c r="K43" s="154"/>
      <c r="L43" s="151"/>
      <c r="M43" s="154"/>
      <c r="N43" s="154"/>
      <c r="O43" s="154"/>
      <c r="P43" s="74"/>
      <c r="Q43" s="75"/>
      <c r="R43" s="75"/>
      <c r="S43" s="76"/>
      <c r="T43" s="76"/>
      <c r="U43" s="76"/>
    </row>
    <row r="44" spans="1:25" s="18" customFormat="1" ht="98.25" customHeight="1">
      <c r="A44" s="159">
        <v>9</v>
      </c>
      <c r="B44" s="31" t="s">
        <v>169</v>
      </c>
      <c r="C44" s="63" t="s">
        <v>16</v>
      </c>
      <c r="D44" s="30">
        <v>3.3</v>
      </c>
      <c r="E44" s="27"/>
      <c r="F44" s="154">
        <v>115500</v>
      </c>
      <c r="G44" s="23"/>
      <c r="H44" s="154"/>
      <c r="I44" s="151"/>
      <c r="J44" s="149">
        <f>D44</f>
        <v>3.3</v>
      </c>
      <c r="K44" s="154"/>
      <c r="L44" s="151">
        <f>F44</f>
        <v>115500</v>
      </c>
      <c r="M44" s="154"/>
      <c r="N44" s="154"/>
      <c r="O44" s="154"/>
      <c r="P44" s="74"/>
      <c r="Q44" s="75"/>
      <c r="R44" s="75"/>
      <c r="S44" s="76"/>
      <c r="T44" s="76"/>
      <c r="U44" s="76"/>
    </row>
    <row r="45" spans="1:25" s="18" customFormat="1" ht="6.75" hidden="1" customHeight="1">
      <c r="A45" s="137">
        <v>10</v>
      </c>
      <c r="B45" s="31" t="s">
        <v>39</v>
      </c>
      <c r="C45" s="21"/>
      <c r="D45" s="27"/>
      <c r="E45" s="27"/>
      <c r="F45" s="154"/>
      <c r="G45" s="146"/>
      <c r="H45" s="154"/>
      <c r="I45" s="151"/>
      <c r="J45" s="154"/>
      <c r="K45" s="154"/>
      <c r="L45" s="151"/>
      <c r="M45" s="154"/>
      <c r="N45" s="154"/>
      <c r="O45" s="154"/>
      <c r="P45" s="74"/>
      <c r="Q45" s="75"/>
      <c r="R45" s="75"/>
      <c r="S45" s="76"/>
      <c r="T45" s="76"/>
      <c r="U45" s="76"/>
    </row>
    <row r="46" spans="1:25" s="18" customFormat="1" ht="30.75" customHeight="1">
      <c r="A46" s="165" t="s">
        <v>40</v>
      </c>
      <c r="B46" s="166"/>
      <c r="C46" s="167"/>
      <c r="D46" s="24">
        <f>SUM(D44:D45)</f>
        <v>3.3</v>
      </c>
      <c r="E46" s="24"/>
      <c r="F46" s="146">
        <f>SUM(F44:F45)</f>
        <v>115500</v>
      </c>
      <c r="G46" s="24"/>
      <c r="H46" s="24"/>
      <c r="I46" s="146"/>
      <c r="J46" s="24">
        <f>SUM(J44:J45)</f>
        <v>3.3</v>
      </c>
      <c r="K46" s="24"/>
      <c r="L46" s="17">
        <f>SUM(L44:L45)</f>
        <v>115500</v>
      </c>
      <c r="M46" s="146"/>
      <c r="N46" s="146"/>
      <c r="O46" s="146"/>
      <c r="P46" s="77"/>
      <c r="Q46" s="75"/>
      <c r="R46" s="75"/>
      <c r="S46" s="76"/>
      <c r="T46" s="72"/>
      <c r="U46" s="76"/>
    </row>
    <row r="47" spans="1:25" s="18" customFormat="1" ht="30" customHeight="1">
      <c r="A47" s="168" t="s">
        <v>41</v>
      </c>
      <c r="B47" s="169"/>
      <c r="C47" s="168"/>
      <c r="D47" s="168"/>
      <c r="E47" s="147"/>
      <c r="F47" s="146"/>
      <c r="G47" s="146"/>
      <c r="H47" s="154"/>
      <c r="I47" s="151"/>
      <c r="J47" s="154"/>
      <c r="K47" s="154"/>
      <c r="L47" s="151"/>
      <c r="M47" s="154"/>
      <c r="N47" s="154"/>
      <c r="O47" s="154"/>
      <c r="P47" s="74"/>
      <c r="Q47" s="75"/>
      <c r="R47" s="75"/>
      <c r="S47" s="76"/>
      <c r="T47" s="76"/>
      <c r="U47" s="76"/>
      <c r="Y47" s="18" t="s">
        <v>17</v>
      </c>
    </row>
    <row r="48" spans="1:25" s="18" customFormat="1" ht="29.25" hidden="1" customHeight="1">
      <c r="A48" s="159">
        <v>12</v>
      </c>
      <c r="B48" s="31" t="s">
        <v>42</v>
      </c>
      <c r="C48" s="21" t="s">
        <v>18</v>
      </c>
      <c r="D48" s="30"/>
      <c r="E48" s="30"/>
      <c r="F48" s="154"/>
      <c r="G48" s="146"/>
      <c r="H48" s="154"/>
      <c r="I48" s="151"/>
      <c r="J48" s="154"/>
      <c r="K48" s="154"/>
      <c r="L48" s="151"/>
      <c r="M48" s="154"/>
      <c r="N48" s="154"/>
      <c r="O48" s="154"/>
      <c r="P48" s="74"/>
      <c r="Q48" s="75"/>
      <c r="R48" s="75"/>
      <c r="S48" s="76"/>
      <c r="T48" s="76"/>
      <c r="U48" s="76"/>
      <c r="V48" s="18" t="s">
        <v>19</v>
      </c>
    </row>
    <row r="49" spans="1:27" s="18" customFormat="1" ht="42.75" hidden="1" customHeight="1">
      <c r="A49" s="159">
        <v>16</v>
      </c>
      <c r="B49" s="31" t="s">
        <v>43</v>
      </c>
      <c r="C49" s="21" t="s">
        <v>16</v>
      </c>
      <c r="D49" s="30"/>
      <c r="E49" s="30"/>
      <c r="F49" s="154"/>
      <c r="G49" s="30">
        <f>D49</f>
        <v>0</v>
      </c>
      <c r="H49" s="154"/>
      <c r="I49" s="151">
        <f>F49</f>
        <v>0</v>
      </c>
      <c r="J49" s="154"/>
      <c r="K49" s="154"/>
      <c r="L49" s="151"/>
      <c r="M49" s="154"/>
      <c r="N49" s="154"/>
      <c r="O49" s="154"/>
      <c r="P49" s="74"/>
      <c r="Q49" s="75"/>
      <c r="R49" s="75"/>
      <c r="S49" s="76"/>
      <c r="T49" s="76"/>
      <c r="U49" s="76"/>
    </row>
    <row r="50" spans="1:27" s="18" customFormat="1" ht="42.75" hidden="1" customHeight="1">
      <c r="A50" s="159"/>
      <c r="B50" s="31" t="s">
        <v>44</v>
      </c>
      <c r="C50" s="21"/>
      <c r="D50" s="30"/>
      <c r="E50" s="30"/>
      <c r="F50" s="154"/>
      <c r="G50" s="146"/>
      <c r="H50" s="154"/>
      <c r="I50" s="151"/>
      <c r="J50" s="154"/>
      <c r="K50" s="154"/>
      <c r="L50" s="151"/>
      <c r="M50" s="154"/>
      <c r="N50" s="154"/>
      <c r="O50" s="154"/>
      <c r="P50" s="74"/>
      <c r="Q50" s="75"/>
      <c r="R50" s="75"/>
      <c r="S50" s="76"/>
      <c r="T50" s="76"/>
      <c r="U50" s="76"/>
      <c r="AA50" s="18" t="s">
        <v>17</v>
      </c>
    </row>
    <row r="51" spans="1:27" s="18" customFormat="1" ht="48.4" hidden="1" customHeight="1">
      <c r="A51" s="159">
        <v>18</v>
      </c>
      <c r="B51" s="31" t="s">
        <v>45</v>
      </c>
      <c r="C51" s="21" t="s">
        <v>24</v>
      </c>
      <c r="D51" s="30"/>
      <c r="E51" s="30"/>
      <c r="F51" s="154"/>
      <c r="G51" s="30">
        <f>D51</f>
        <v>0</v>
      </c>
      <c r="H51" s="154"/>
      <c r="I51" s="151">
        <f>F51</f>
        <v>0</v>
      </c>
      <c r="J51" s="154"/>
      <c r="K51" s="154"/>
      <c r="L51" s="151"/>
      <c r="M51" s="154"/>
      <c r="N51" s="154"/>
      <c r="O51" s="154"/>
      <c r="P51" s="74"/>
      <c r="Q51" s="75"/>
      <c r="R51" s="75"/>
      <c r="S51" s="76"/>
      <c r="T51" s="76"/>
      <c r="U51" s="76"/>
    </row>
    <row r="52" spans="1:27" s="18" customFormat="1" ht="44.25" customHeight="1">
      <c r="A52" s="159">
        <v>10</v>
      </c>
      <c r="B52" s="31" t="s">
        <v>46</v>
      </c>
      <c r="C52" s="21" t="s">
        <v>16</v>
      </c>
      <c r="D52" s="30">
        <v>9.5</v>
      </c>
      <c r="E52" s="30"/>
      <c r="F52" s="154">
        <f>334391.66413</f>
        <v>334391.66412999999</v>
      </c>
      <c r="G52" s="30">
        <f>D52</f>
        <v>9.5</v>
      </c>
      <c r="H52" s="154"/>
      <c r="I52" s="151">
        <v>137898.56412999998</v>
      </c>
      <c r="J52" s="154"/>
      <c r="K52" s="154"/>
      <c r="L52" s="151"/>
      <c r="M52" s="154"/>
      <c r="N52" s="154"/>
      <c r="O52" s="154"/>
      <c r="P52" s="74">
        <f>F52-I52</f>
        <v>196493.1</v>
      </c>
      <c r="Q52" s="75"/>
      <c r="R52" s="75"/>
      <c r="S52" s="76"/>
      <c r="T52" s="76"/>
      <c r="U52" s="76"/>
    </row>
    <row r="53" spans="1:27" s="18" customFormat="1" ht="44.25" customHeight="1">
      <c r="A53" s="138">
        <v>11</v>
      </c>
      <c r="B53" s="31" t="s">
        <v>142</v>
      </c>
      <c r="C53" s="21" t="s">
        <v>16</v>
      </c>
      <c r="D53" s="30">
        <v>4.62</v>
      </c>
      <c r="E53" s="30"/>
      <c r="F53" s="154">
        <v>161700</v>
      </c>
      <c r="G53" s="30"/>
      <c r="H53" s="154"/>
      <c r="I53" s="97"/>
      <c r="J53" s="149">
        <f>D53</f>
        <v>4.62</v>
      </c>
      <c r="K53" s="154"/>
      <c r="L53" s="151">
        <f>F53</f>
        <v>161700</v>
      </c>
      <c r="M53" s="154"/>
      <c r="N53" s="154"/>
      <c r="O53" s="154"/>
      <c r="P53" s="74"/>
      <c r="Q53" s="75"/>
      <c r="R53" s="75"/>
      <c r="S53" s="76"/>
      <c r="T53" s="76"/>
      <c r="U53" s="76"/>
    </row>
    <row r="54" spans="1:27" s="18" customFormat="1" ht="31.5" customHeight="1">
      <c r="A54" s="188" t="s">
        <v>47</v>
      </c>
      <c r="B54" s="189"/>
      <c r="C54" s="190"/>
      <c r="D54" s="24">
        <f>SUM(D52:D53)</f>
        <v>14.120000000000001</v>
      </c>
      <c r="E54" s="24"/>
      <c r="F54" s="146">
        <f>SUM(F52:F53)</f>
        <v>496091.66412999999</v>
      </c>
      <c r="G54" s="24">
        <f>SUM(G52:G52)</f>
        <v>9.5</v>
      </c>
      <c r="H54" s="24"/>
      <c r="I54" s="146">
        <f>SUM(I52:I52)</f>
        <v>137898.56412999998</v>
      </c>
      <c r="J54" s="24">
        <f>SUM(J53)</f>
        <v>4.62</v>
      </c>
      <c r="K54" s="24"/>
      <c r="L54" s="17">
        <f>SUM(L53)</f>
        <v>161700</v>
      </c>
      <c r="M54" s="146"/>
      <c r="N54" s="146"/>
      <c r="O54" s="146"/>
      <c r="P54" s="77"/>
      <c r="Q54" s="75"/>
      <c r="R54" s="75"/>
      <c r="S54" s="76"/>
      <c r="T54" s="72"/>
      <c r="U54" s="76"/>
    </row>
    <row r="55" spans="1:27" s="18" customFormat="1" ht="30.2" customHeight="1">
      <c r="A55" s="168" t="s">
        <v>136</v>
      </c>
      <c r="B55" s="169"/>
      <c r="C55" s="168"/>
      <c r="D55" s="168"/>
      <c r="E55" s="147"/>
      <c r="F55" s="146"/>
      <c r="G55" s="146"/>
      <c r="H55" s="154"/>
      <c r="I55" s="151"/>
      <c r="J55" s="154"/>
      <c r="K55" s="154"/>
      <c r="L55" s="151"/>
      <c r="M55" s="154"/>
      <c r="N55" s="154"/>
      <c r="O55" s="154"/>
      <c r="P55" s="74"/>
      <c r="Q55" s="75"/>
      <c r="R55" s="75"/>
      <c r="S55" s="76"/>
      <c r="T55" s="76"/>
      <c r="U55" s="76"/>
    </row>
    <row r="56" spans="1:27" s="18" customFormat="1" ht="45.75" hidden="1" customHeight="1">
      <c r="A56" s="159">
        <v>18</v>
      </c>
      <c r="B56" s="31" t="s">
        <v>48</v>
      </c>
      <c r="C56" s="21" t="s">
        <v>16</v>
      </c>
      <c r="D56" s="30"/>
      <c r="E56" s="30"/>
      <c r="F56" s="154"/>
      <c r="G56" s="30">
        <f>D56</f>
        <v>0</v>
      </c>
      <c r="H56" s="30"/>
      <c r="I56" s="154">
        <f>F56</f>
        <v>0</v>
      </c>
      <c r="J56" s="154"/>
      <c r="K56" s="154"/>
      <c r="L56" s="151"/>
      <c r="M56" s="154"/>
      <c r="N56" s="154"/>
      <c r="O56" s="154"/>
      <c r="P56" s="74"/>
      <c r="Q56" s="75"/>
      <c r="R56" s="75"/>
      <c r="S56" s="76"/>
      <c r="T56" s="76"/>
      <c r="U56" s="76"/>
    </row>
    <row r="57" spans="1:27" s="18" customFormat="1" ht="46.5" hidden="1" customHeight="1">
      <c r="A57" s="137"/>
      <c r="B57" s="31" t="s">
        <v>49</v>
      </c>
      <c r="C57" s="21" t="s">
        <v>16</v>
      </c>
      <c r="D57" s="30"/>
      <c r="E57" s="30"/>
      <c r="F57" s="154"/>
      <c r="G57" s="146"/>
      <c r="H57" s="154"/>
      <c r="I57" s="151"/>
      <c r="J57" s="154"/>
      <c r="K57" s="154"/>
      <c r="L57" s="151"/>
      <c r="M57" s="154"/>
      <c r="N57" s="154"/>
      <c r="O57" s="154"/>
      <c r="P57" s="74"/>
      <c r="Q57" s="75"/>
      <c r="R57" s="75"/>
      <c r="S57" s="76"/>
      <c r="T57" s="76"/>
      <c r="U57" s="76"/>
    </row>
    <row r="58" spans="1:27" s="18" customFormat="1" ht="46.5" customHeight="1">
      <c r="A58" s="138">
        <v>12</v>
      </c>
      <c r="B58" s="31" t="s">
        <v>130</v>
      </c>
      <c r="C58" s="21" t="s">
        <v>16</v>
      </c>
      <c r="D58" s="30">
        <v>2</v>
      </c>
      <c r="E58" s="30"/>
      <c r="F58" s="154">
        <v>70000</v>
      </c>
      <c r="G58" s="146"/>
      <c r="H58" s="154"/>
      <c r="I58" s="151"/>
      <c r="J58" s="149">
        <f>D58</f>
        <v>2</v>
      </c>
      <c r="K58" s="154"/>
      <c r="L58" s="151">
        <f>F58</f>
        <v>70000</v>
      </c>
      <c r="M58" s="154"/>
      <c r="N58" s="154"/>
      <c r="O58" s="154"/>
      <c r="P58" s="74"/>
      <c r="Q58" s="75"/>
      <c r="R58" s="75"/>
      <c r="S58" s="76"/>
      <c r="T58" s="76"/>
      <c r="U58" s="76"/>
    </row>
    <row r="59" spans="1:27" s="18" customFormat="1" ht="28.5" customHeight="1">
      <c r="A59" s="174" t="s">
        <v>139</v>
      </c>
      <c r="B59" s="175"/>
      <c r="C59" s="175"/>
      <c r="D59" s="24">
        <f>D58</f>
        <v>2</v>
      </c>
      <c r="E59" s="24"/>
      <c r="F59" s="146">
        <f>F58</f>
        <v>70000</v>
      </c>
      <c r="G59" s="24"/>
      <c r="H59" s="24"/>
      <c r="I59" s="146"/>
      <c r="J59" s="146">
        <f>J58</f>
        <v>2</v>
      </c>
      <c r="K59" s="146"/>
      <c r="L59" s="17">
        <f>L58</f>
        <v>70000</v>
      </c>
      <c r="M59" s="146"/>
      <c r="N59" s="146"/>
      <c r="O59" s="146"/>
      <c r="P59" s="77"/>
      <c r="Q59" s="75"/>
      <c r="R59" s="75"/>
      <c r="S59" s="76"/>
      <c r="T59" s="72"/>
      <c r="U59" s="76"/>
    </row>
    <row r="60" spans="1:27" s="18" customFormat="1" ht="26.25" hidden="1" customHeight="1">
      <c r="A60" s="168" t="s">
        <v>124</v>
      </c>
      <c r="B60" s="169"/>
      <c r="C60" s="168"/>
      <c r="D60" s="168"/>
      <c r="E60" s="147"/>
      <c r="F60" s="146"/>
      <c r="G60" s="146"/>
      <c r="H60" s="154"/>
      <c r="I60" s="151"/>
      <c r="J60" s="154"/>
      <c r="K60" s="154"/>
      <c r="L60" s="151"/>
      <c r="M60" s="154"/>
      <c r="N60" s="154"/>
      <c r="O60" s="154"/>
      <c r="P60" s="74"/>
      <c r="Q60" s="75"/>
      <c r="R60" s="75"/>
      <c r="S60" s="76"/>
      <c r="T60" s="76"/>
      <c r="U60" s="76"/>
    </row>
    <row r="61" spans="1:27" s="18" customFormat="1" ht="61.5" hidden="1" customHeight="1">
      <c r="A61" s="159">
        <v>19</v>
      </c>
      <c r="B61" s="31" t="s">
        <v>50</v>
      </c>
      <c r="C61" s="21" t="s">
        <v>16</v>
      </c>
      <c r="D61" s="30"/>
      <c r="E61" s="30"/>
      <c r="F61" s="154"/>
      <c r="G61" s="30">
        <f>D61</f>
        <v>0</v>
      </c>
      <c r="H61" s="154"/>
      <c r="I61" s="151">
        <f>F61</f>
        <v>0</v>
      </c>
      <c r="J61" s="154"/>
      <c r="K61" s="154"/>
      <c r="L61" s="151"/>
      <c r="M61" s="154"/>
      <c r="N61" s="154"/>
      <c r="O61" s="154"/>
      <c r="P61" s="74"/>
      <c r="Q61" s="75"/>
      <c r="R61" s="75"/>
      <c r="S61" s="76"/>
      <c r="T61" s="76"/>
      <c r="U61" s="76"/>
    </row>
    <row r="62" spans="1:27" s="18" customFormat="1" ht="38.25" hidden="1" customHeight="1">
      <c r="A62" s="137"/>
      <c r="B62" s="31" t="s">
        <v>51</v>
      </c>
      <c r="C62" s="21" t="s">
        <v>18</v>
      </c>
      <c r="D62" s="30"/>
      <c r="E62" s="30"/>
      <c r="F62" s="26"/>
      <c r="G62" s="30">
        <f>D62</f>
        <v>0</v>
      </c>
      <c r="H62" s="154"/>
      <c r="I62" s="151">
        <f>F62</f>
        <v>0</v>
      </c>
      <c r="J62" s="154"/>
      <c r="K62" s="154"/>
      <c r="L62" s="151"/>
      <c r="M62" s="154"/>
      <c r="N62" s="154"/>
      <c r="O62" s="154"/>
      <c r="P62" s="74"/>
      <c r="Q62" s="75"/>
      <c r="R62" s="75"/>
      <c r="S62" s="76"/>
      <c r="T62" s="76"/>
      <c r="U62" s="76"/>
    </row>
    <row r="63" spans="1:27" s="18" customFormat="1" ht="51.75" hidden="1" customHeight="1">
      <c r="A63" s="137"/>
      <c r="B63" s="31" t="s">
        <v>52</v>
      </c>
      <c r="C63" s="21" t="s">
        <v>30</v>
      </c>
      <c r="D63" s="30"/>
      <c r="E63" s="30"/>
      <c r="F63" s="154"/>
      <c r="G63" s="146"/>
      <c r="H63" s="154"/>
      <c r="I63" s="151"/>
      <c r="J63" s="154"/>
      <c r="K63" s="154"/>
      <c r="L63" s="151"/>
      <c r="M63" s="154"/>
      <c r="N63" s="154"/>
      <c r="O63" s="154"/>
      <c r="P63" s="74"/>
      <c r="Q63" s="75"/>
      <c r="R63" s="75"/>
      <c r="S63" s="76"/>
      <c r="T63" s="76"/>
      <c r="U63" s="76"/>
    </row>
    <row r="64" spans="1:27" s="18" customFormat="1" ht="51.75" hidden="1" customHeight="1">
      <c r="A64" s="138"/>
      <c r="B64" s="31" t="s">
        <v>132</v>
      </c>
      <c r="C64" s="21" t="s">
        <v>16</v>
      </c>
      <c r="D64" s="30"/>
      <c r="E64" s="30"/>
      <c r="F64" s="154"/>
      <c r="G64" s="146"/>
      <c r="H64" s="154"/>
      <c r="I64" s="151"/>
      <c r="J64" s="149"/>
      <c r="K64" s="154"/>
      <c r="L64" s="151"/>
      <c r="M64" s="154"/>
      <c r="N64" s="154"/>
      <c r="O64" s="154"/>
      <c r="P64" s="74"/>
      <c r="Q64" s="75"/>
      <c r="R64" s="75"/>
      <c r="S64" s="76"/>
      <c r="T64" s="76"/>
      <c r="U64" s="76"/>
    </row>
    <row r="65" spans="1:21" s="18" customFormat="1" ht="31.5" hidden="1" customHeight="1">
      <c r="A65" s="174" t="s">
        <v>125</v>
      </c>
      <c r="B65" s="175"/>
      <c r="C65" s="175"/>
      <c r="D65" s="146">
        <f>D64</f>
        <v>0</v>
      </c>
      <c r="E65" s="146"/>
      <c r="F65" s="146">
        <f>F64</f>
        <v>0</v>
      </c>
      <c r="G65" s="146"/>
      <c r="H65" s="146"/>
      <c r="I65" s="17"/>
      <c r="J65" s="146">
        <f>J64</f>
        <v>0</v>
      </c>
      <c r="K65" s="146"/>
      <c r="L65" s="17">
        <f>L64</f>
        <v>0</v>
      </c>
      <c r="M65" s="146"/>
      <c r="N65" s="146"/>
      <c r="O65" s="146"/>
      <c r="P65" s="77"/>
      <c r="Q65" s="75"/>
      <c r="R65" s="75"/>
      <c r="S65" s="76"/>
      <c r="T65" s="76"/>
      <c r="U65" s="76"/>
    </row>
    <row r="66" spans="1:21" s="18" customFormat="1" ht="28.5" hidden="1" customHeight="1">
      <c r="A66" s="168" t="s">
        <v>104</v>
      </c>
      <c r="B66" s="169"/>
      <c r="C66" s="168"/>
      <c r="D66" s="168"/>
      <c r="E66" s="147"/>
      <c r="F66" s="146"/>
      <c r="G66" s="146"/>
      <c r="H66" s="154"/>
      <c r="I66" s="151"/>
      <c r="J66" s="154"/>
      <c r="K66" s="154"/>
      <c r="L66" s="151"/>
      <c r="M66" s="154"/>
      <c r="N66" s="154"/>
      <c r="O66" s="154"/>
      <c r="P66" s="74"/>
      <c r="Q66" s="75"/>
      <c r="R66" s="75"/>
      <c r="S66" s="76"/>
      <c r="T66" s="76"/>
      <c r="U66" s="76"/>
    </row>
    <row r="67" spans="1:21" s="18" customFormat="1" ht="44.25" hidden="1" customHeight="1">
      <c r="A67" s="159">
        <v>16</v>
      </c>
      <c r="B67" s="31" t="s">
        <v>119</v>
      </c>
      <c r="C67" s="21" t="s">
        <v>18</v>
      </c>
      <c r="D67" s="30"/>
      <c r="E67" s="30"/>
      <c r="F67" s="26"/>
      <c r="G67" s="146"/>
      <c r="H67" s="154"/>
      <c r="I67" s="151"/>
      <c r="J67" s="154"/>
      <c r="K67" s="154"/>
      <c r="L67" s="151"/>
      <c r="M67" s="154"/>
      <c r="N67" s="154"/>
      <c r="O67" s="154"/>
      <c r="P67" s="74"/>
      <c r="Q67" s="75"/>
      <c r="R67" s="75"/>
      <c r="S67" s="76"/>
      <c r="T67" s="76"/>
      <c r="U67" s="76"/>
    </row>
    <row r="68" spans="1:21" s="18" customFormat="1" ht="27.75" hidden="1" customHeight="1">
      <c r="A68" s="174" t="s">
        <v>105</v>
      </c>
      <c r="B68" s="175"/>
      <c r="C68" s="175"/>
      <c r="D68" s="24">
        <f>D67</f>
        <v>0</v>
      </c>
      <c r="E68" s="24"/>
      <c r="F68" s="146">
        <f>F67</f>
        <v>0</v>
      </c>
      <c r="G68" s="146"/>
      <c r="H68" s="146"/>
      <c r="I68" s="17"/>
      <c r="J68" s="146"/>
      <c r="K68" s="146"/>
      <c r="L68" s="17"/>
      <c r="M68" s="146"/>
      <c r="N68" s="146"/>
      <c r="O68" s="146"/>
      <c r="P68" s="77"/>
      <c r="Q68" s="75"/>
      <c r="R68" s="75"/>
      <c r="S68" s="76"/>
      <c r="T68" s="72"/>
      <c r="U68" s="76"/>
    </row>
    <row r="69" spans="1:21" s="18" customFormat="1" ht="27" customHeight="1">
      <c r="A69" s="168" t="s">
        <v>137</v>
      </c>
      <c r="B69" s="169"/>
      <c r="C69" s="168"/>
      <c r="D69" s="168"/>
      <c r="E69" s="147"/>
      <c r="F69" s="146"/>
      <c r="G69" s="146"/>
      <c r="H69" s="154"/>
      <c r="I69" s="151"/>
      <c r="J69" s="154"/>
      <c r="K69" s="154"/>
      <c r="L69" s="151"/>
      <c r="M69" s="154"/>
      <c r="N69" s="154"/>
      <c r="O69" s="154"/>
      <c r="P69" s="74"/>
      <c r="Q69" s="75"/>
      <c r="R69" s="75"/>
      <c r="S69" s="76"/>
      <c r="T69" s="76"/>
      <c r="U69" s="76"/>
    </row>
    <row r="70" spans="1:21" s="18" customFormat="1" ht="46.5" customHeight="1">
      <c r="A70" s="159">
        <v>13</v>
      </c>
      <c r="B70" s="153" t="s">
        <v>159</v>
      </c>
      <c r="C70" s="21" t="s">
        <v>16</v>
      </c>
      <c r="D70" s="30">
        <v>1</v>
      </c>
      <c r="E70" s="27"/>
      <c r="F70" s="154">
        <v>35000</v>
      </c>
      <c r="G70" s="27"/>
      <c r="H70" s="154"/>
      <c r="I70" s="151"/>
      <c r="J70" s="154"/>
      <c r="K70" s="154"/>
      <c r="L70" s="151"/>
      <c r="M70" s="154">
        <f>D70</f>
        <v>1</v>
      </c>
      <c r="N70" s="154"/>
      <c r="O70" s="154">
        <f>F70</f>
        <v>35000</v>
      </c>
      <c r="P70" s="74"/>
      <c r="Q70" s="75"/>
      <c r="R70" s="75"/>
      <c r="S70" s="76"/>
      <c r="T70" s="76"/>
      <c r="U70" s="76"/>
    </row>
    <row r="71" spans="1:21" s="18" customFormat="1" ht="44.25" customHeight="1">
      <c r="A71" s="174" t="s">
        <v>138</v>
      </c>
      <c r="B71" s="175"/>
      <c r="C71" s="175"/>
      <c r="D71" s="24">
        <f>SUM(D70:D70)</f>
        <v>1</v>
      </c>
      <c r="E71" s="24"/>
      <c r="F71" s="146">
        <f>SUM(F70:F70)</f>
        <v>35000</v>
      </c>
      <c r="G71" s="146">
        <f>SUM(G70)</f>
        <v>0</v>
      </c>
      <c r="H71" s="24"/>
      <c r="I71" s="17">
        <f>SUM(I70)</f>
        <v>0</v>
      </c>
      <c r="J71" s="146">
        <f>SUM(J70)</f>
        <v>0</v>
      </c>
      <c r="K71" s="146"/>
      <c r="L71" s="17">
        <f>SUM(L70)</f>
        <v>0</v>
      </c>
      <c r="M71" s="146">
        <f>M70</f>
        <v>1</v>
      </c>
      <c r="N71" s="146"/>
      <c r="O71" s="146">
        <f>O70</f>
        <v>35000</v>
      </c>
      <c r="P71" s="77"/>
      <c r="Q71" s="75"/>
      <c r="R71" s="75"/>
      <c r="S71" s="76"/>
      <c r="T71" s="76"/>
      <c r="U71" s="76"/>
    </row>
    <row r="72" spans="1:21" s="18" customFormat="1" ht="27.75" hidden="1" customHeight="1">
      <c r="A72" s="168" t="s">
        <v>106</v>
      </c>
      <c r="B72" s="169"/>
      <c r="C72" s="168"/>
      <c r="D72" s="168"/>
      <c r="E72" s="147"/>
      <c r="F72" s="146"/>
      <c r="G72" s="146"/>
      <c r="H72" s="154"/>
      <c r="I72" s="151"/>
      <c r="J72" s="154"/>
      <c r="K72" s="154"/>
      <c r="L72" s="151"/>
      <c r="M72" s="154"/>
      <c r="N72" s="154"/>
      <c r="O72" s="154"/>
      <c r="P72" s="74"/>
      <c r="Q72" s="75"/>
      <c r="R72" s="75"/>
      <c r="S72" s="76"/>
      <c r="T72" s="76"/>
      <c r="U72" s="76"/>
    </row>
    <row r="73" spans="1:21" s="18" customFormat="1" ht="46.5" hidden="1" customHeight="1">
      <c r="A73" s="159"/>
      <c r="B73" s="153" t="s">
        <v>95</v>
      </c>
      <c r="C73" s="21"/>
      <c r="D73" s="27"/>
      <c r="E73" s="147"/>
      <c r="F73" s="154"/>
      <c r="G73" s="30"/>
      <c r="H73" s="154"/>
      <c r="I73" s="151"/>
      <c r="J73" s="154"/>
      <c r="K73" s="154"/>
      <c r="L73" s="151"/>
      <c r="M73" s="154"/>
      <c r="N73" s="154"/>
      <c r="O73" s="154"/>
      <c r="P73" s="74"/>
      <c r="Q73" s="75"/>
      <c r="R73" s="75"/>
      <c r="S73" s="76"/>
      <c r="T73" s="76"/>
      <c r="U73" s="76"/>
    </row>
    <row r="74" spans="1:21" s="18" customFormat="1" ht="62.25" hidden="1" customHeight="1">
      <c r="A74" s="137"/>
      <c r="B74" s="20" t="s">
        <v>53</v>
      </c>
      <c r="C74" s="21" t="s">
        <v>16</v>
      </c>
      <c r="D74" s="27"/>
      <c r="E74" s="27"/>
      <c r="F74" s="154"/>
      <c r="G74" s="146"/>
      <c r="H74" s="154"/>
      <c r="I74" s="151"/>
      <c r="J74" s="154"/>
      <c r="K74" s="154"/>
      <c r="L74" s="151"/>
      <c r="M74" s="154"/>
      <c r="N74" s="154"/>
      <c r="O74" s="154"/>
      <c r="P74" s="74"/>
      <c r="Q74" s="75"/>
      <c r="R74" s="75"/>
      <c r="S74" s="76"/>
      <c r="T74" s="76"/>
      <c r="U74" s="76"/>
    </row>
    <row r="75" spans="1:21" s="18" customFormat="1" ht="72.75" hidden="1" customHeight="1">
      <c r="A75" s="137"/>
      <c r="B75" s="31" t="s">
        <v>54</v>
      </c>
      <c r="C75" s="21" t="s">
        <v>16</v>
      </c>
      <c r="D75" s="27"/>
      <c r="E75" s="27"/>
      <c r="F75" s="154"/>
      <c r="G75" s="146"/>
      <c r="H75" s="154"/>
      <c r="I75" s="151"/>
      <c r="J75" s="154"/>
      <c r="K75" s="154"/>
      <c r="L75" s="151"/>
      <c r="M75" s="154"/>
      <c r="N75" s="154"/>
      <c r="O75" s="154"/>
      <c r="P75" s="74"/>
      <c r="Q75" s="75"/>
      <c r="R75" s="75"/>
      <c r="S75" s="76"/>
      <c r="T75" s="76"/>
      <c r="U75" s="76"/>
    </row>
    <row r="76" spans="1:21" s="18" customFormat="1" ht="32.25" hidden="1" customHeight="1">
      <c r="A76" s="165" t="s">
        <v>107</v>
      </c>
      <c r="B76" s="166"/>
      <c r="C76" s="167"/>
      <c r="D76" s="24">
        <f>SUM(D73:D75)</f>
        <v>0</v>
      </c>
      <c r="E76" s="24"/>
      <c r="F76" s="146">
        <f>SUM(F73:F75)</f>
        <v>0</v>
      </c>
      <c r="G76" s="146">
        <f>G73</f>
        <v>0</v>
      </c>
      <c r="H76" s="146"/>
      <c r="I76" s="17">
        <f>I73</f>
        <v>0</v>
      </c>
      <c r="J76" s="146"/>
      <c r="K76" s="146"/>
      <c r="L76" s="17"/>
      <c r="M76" s="146"/>
      <c r="N76" s="146"/>
      <c r="O76" s="146"/>
      <c r="P76" s="77"/>
      <c r="Q76" s="75"/>
      <c r="R76" s="75"/>
      <c r="S76" s="76"/>
      <c r="T76" s="76"/>
      <c r="U76" s="76"/>
    </row>
    <row r="77" spans="1:21" s="18" customFormat="1" ht="27" customHeight="1">
      <c r="A77" s="168" t="s">
        <v>55</v>
      </c>
      <c r="B77" s="169"/>
      <c r="C77" s="168"/>
      <c r="D77" s="168"/>
      <c r="E77" s="147"/>
      <c r="F77" s="146"/>
      <c r="G77" s="146"/>
      <c r="H77" s="154"/>
      <c r="I77" s="151"/>
      <c r="J77" s="154"/>
      <c r="K77" s="154"/>
      <c r="L77" s="151"/>
      <c r="M77" s="154"/>
      <c r="N77" s="154"/>
      <c r="O77" s="154"/>
      <c r="P77" s="74"/>
      <c r="Q77" s="75"/>
      <c r="R77" s="75"/>
      <c r="S77" s="76"/>
      <c r="T77" s="76"/>
      <c r="U77" s="76"/>
    </row>
    <row r="78" spans="1:21" s="18" customFormat="1" ht="65.25" customHeight="1">
      <c r="A78" s="159">
        <v>14</v>
      </c>
      <c r="B78" s="153" t="s">
        <v>150</v>
      </c>
      <c r="C78" s="63" t="s">
        <v>16</v>
      </c>
      <c r="D78" s="30">
        <v>6</v>
      </c>
      <c r="E78" s="19"/>
      <c r="F78" s="154">
        <f>D78*35000</f>
        <v>210000</v>
      </c>
      <c r="G78" s="146"/>
      <c r="H78" s="154"/>
      <c r="I78" s="151"/>
      <c r="J78" s="154"/>
      <c r="K78" s="154"/>
      <c r="L78" s="151"/>
      <c r="M78" s="149">
        <f>D78</f>
        <v>6</v>
      </c>
      <c r="N78" s="154"/>
      <c r="O78" s="154">
        <f>F78</f>
        <v>210000</v>
      </c>
      <c r="P78" s="74"/>
      <c r="Q78" s="75"/>
      <c r="R78" s="75"/>
      <c r="S78" s="76"/>
      <c r="T78" s="76"/>
      <c r="U78" s="76"/>
    </row>
    <row r="79" spans="1:21" s="18" customFormat="1" ht="62.25" hidden="1" customHeight="1">
      <c r="A79" s="138">
        <v>17</v>
      </c>
      <c r="B79" s="153" t="s">
        <v>116</v>
      </c>
      <c r="C79" s="21" t="s">
        <v>16</v>
      </c>
      <c r="D79" s="30"/>
      <c r="E79" s="19"/>
      <c r="F79" s="154"/>
      <c r="G79" s="149"/>
      <c r="H79" s="154"/>
      <c r="I79" s="151"/>
      <c r="J79" s="154"/>
      <c r="K79" s="154"/>
      <c r="L79" s="151"/>
      <c r="M79" s="154"/>
      <c r="N79" s="154"/>
      <c r="O79" s="154"/>
      <c r="P79" s="74"/>
      <c r="Q79" s="75"/>
      <c r="R79" s="75"/>
      <c r="S79" s="76"/>
      <c r="T79" s="76"/>
      <c r="U79" s="76"/>
    </row>
    <row r="80" spans="1:21" s="18" customFormat="1" ht="37.5" customHeight="1">
      <c r="A80" s="165" t="s">
        <v>56</v>
      </c>
      <c r="B80" s="166"/>
      <c r="C80" s="167"/>
      <c r="D80" s="24">
        <f>SUM(D78:D79)</f>
        <v>6</v>
      </c>
      <c r="E80" s="24"/>
      <c r="F80" s="146">
        <f>SUM(F78:F79)</f>
        <v>210000</v>
      </c>
      <c r="G80" s="146">
        <f>SUM(G79:G79)</f>
        <v>0</v>
      </c>
      <c r="H80" s="24"/>
      <c r="I80" s="17">
        <f>SUM(I79:I79)</f>
        <v>0</v>
      </c>
      <c r="J80" s="24">
        <f>SUM(J78:J79)</f>
        <v>0</v>
      </c>
      <c r="K80" s="24"/>
      <c r="L80" s="17">
        <f>SUM(L78:L79)</f>
        <v>0</v>
      </c>
      <c r="M80" s="146">
        <f>SUM(M78:M79)</f>
        <v>6</v>
      </c>
      <c r="N80" s="146"/>
      <c r="O80" s="146">
        <f>SUM(O78:O79)</f>
        <v>210000</v>
      </c>
      <c r="P80" s="77"/>
      <c r="Q80" s="75"/>
      <c r="R80" s="75"/>
      <c r="S80" s="76"/>
      <c r="T80" s="72"/>
      <c r="U80" s="76"/>
    </row>
    <row r="81" spans="1:21" s="18" customFormat="1" ht="29.25" hidden="1" customHeight="1">
      <c r="A81" s="168" t="s">
        <v>57</v>
      </c>
      <c r="B81" s="169"/>
      <c r="C81" s="168"/>
      <c r="D81" s="168"/>
      <c r="E81" s="147"/>
      <c r="F81" s="146"/>
      <c r="G81" s="146"/>
      <c r="H81" s="154"/>
      <c r="I81" s="151"/>
      <c r="J81" s="154"/>
      <c r="K81" s="154"/>
      <c r="L81" s="151"/>
      <c r="M81" s="154"/>
      <c r="N81" s="154"/>
      <c r="O81" s="154"/>
      <c r="P81" s="74"/>
      <c r="Q81" s="75"/>
      <c r="R81" s="75"/>
      <c r="S81" s="76"/>
      <c r="T81" s="76"/>
      <c r="U81" s="76"/>
    </row>
    <row r="82" spans="1:21" s="18" customFormat="1" ht="42.75" hidden="1" customHeight="1">
      <c r="A82" s="137">
        <v>17</v>
      </c>
      <c r="B82" s="153" t="s">
        <v>58</v>
      </c>
      <c r="C82" s="21"/>
      <c r="D82" s="30"/>
      <c r="E82" s="30"/>
      <c r="F82" s="154"/>
      <c r="G82" s="146"/>
      <c r="H82" s="154"/>
      <c r="I82" s="151"/>
      <c r="J82" s="154"/>
      <c r="K82" s="154"/>
      <c r="L82" s="151"/>
      <c r="M82" s="154"/>
      <c r="N82" s="154"/>
      <c r="O82" s="154"/>
      <c r="P82" s="74"/>
      <c r="Q82" s="75"/>
      <c r="R82" s="75"/>
      <c r="S82" s="76"/>
      <c r="T82" s="76"/>
      <c r="U82" s="76"/>
    </row>
    <row r="83" spans="1:21" s="18" customFormat="1" ht="29.25" hidden="1" customHeight="1">
      <c r="A83" s="174" t="s">
        <v>59</v>
      </c>
      <c r="B83" s="175"/>
      <c r="C83" s="19"/>
      <c r="D83" s="24">
        <f>SUM(D82:D82)</f>
        <v>0</v>
      </c>
      <c r="E83" s="24"/>
      <c r="F83" s="146">
        <f>SUM(F82:F82)</f>
        <v>0</v>
      </c>
      <c r="G83" s="146"/>
      <c r="H83" s="146"/>
      <c r="I83" s="17"/>
      <c r="J83" s="146"/>
      <c r="K83" s="146"/>
      <c r="L83" s="17"/>
      <c r="M83" s="146"/>
      <c r="N83" s="146"/>
      <c r="O83" s="146"/>
      <c r="P83" s="77"/>
      <c r="Q83" s="75"/>
      <c r="R83" s="75"/>
      <c r="S83" s="76"/>
      <c r="T83" s="72"/>
      <c r="U83" s="76"/>
    </row>
    <row r="84" spans="1:21" s="18" customFormat="1" ht="27" hidden="1" customHeight="1">
      <c r="A84" s="168" t="s">
        <v>60</v>
      </c>
      <c r="B84" s="169"/>
      <c r="C84" s="168"/>
      <c r="D84" s="168"/>
      <c r="E84" s="147"/>
      <c r="F84" s="146"/>
      <c r="G84" s="146"/>
      <c r="H84" s="154"/>
      <c r="I84" s="151"/>
      <c r="J84" s="154"/>
      <c r="K84" s="154"/>
      <c r="L84" s="151"/>
      <c r="M84" s="154"/>
      <c r="N84" s="154"/>
      <c r="O84" s="154"/>
      <c r="P84" s="74"/>
      <c r="Q84" s="75"/>
      <c r="R84" s="75"/>
      <c r="S84" s="76"/>
      <c r="T84" s="76"/>
      <c r="U84" s="76"/>
    </row>
    <row r="85" spans="1:21" s="18" customFormat="1" ht="73.5" hidden="1" customHeight="1">
      <c r="A85" s="137">
        <v>16</v>
      </c>
      <c r="B85" s="153" t="s">
        <v>61</v>
      </c>
      <c r="C85" s="21"/>
      <c r="D85" s="30"/>
      <c r="E85" s="30"/>
      <c r="F85" s="154"/>
      <c r="G85" s="146"/>
      <c r="H85" s="154"/>
      <c r="I85" s="151"/>
      <c r="J85" s="154"/>
      <c r="K85" s="154"/>
      <c r="L85" s="151"/>
      <c r="M85" s="154"/>
      <c r="N85" s="154"/>
      <c r="O85" s="154"/>
      <c r="P85" s="74"/>
      <c r="Q85" s="75"/>
      <c r="R85" s="75"/>
      <c r="S85" s="76"/>
      <c r="T85" s="76"/>
      <c r="U85" s="76"/>
    </row>
    <row r="86" spans="1:21" s="18" customFormat="1" ht="30.75" hidden="1" customHeight="1">
      <c r="A86" s="174" t="s">
        <v>62</v>
      </c>
      <c r="B86" s="175"/>
      <c r="C86" s="19"/>
      <c r="D86" s="24">
        <f>D85</f>
        <v>0</v>
      </c>
      <c r="E86" s="24"/>
      <c r="F86" s="146">
        <f>F85</f>
        <v>0</v>
      </c>
      <c r="G86" s="146"/>
      <c r="H86" s="146"/>
      <c r="I86" s="17"/>
      <c r="J86" s="146"/>
      <c r="K86" s="146"/>
      <c r="L86" s="17"/>
      <c r="M86" s="146"/>
      <c r="N86" s="146"/>
      <c r="O86" s="146"/>
      <c r="P86" s="77"/>
      <c r="Q86" s="75"/>
      <c r="R86" s="75"/>
      <c r="S86" s="76"/>
      <c r="T86" s="72"/>
      <c r="U86" s="76"/>
    </row>
    <row r="87" spans="1:21" s="18" customFormat="1" ht="28.5" customHeight="1">
      <c r="A87" s="168" t="s">
        <v>108</v>
      </c>
      <c r="B87" s="169"/>
      <c r="C87" s="168"/>
      <c r="D87" s="168"/>
      <c r="E87" s="147"/>
      <c r="F87" s="146"/>
      <c r="G87" s="146"/>
      <c r="H87" s="154"/>
      <c r="I87" s="151"/>
      <c r="J87" s="154"/>
      <c r="K87" s="154"/>
      <c r="L87" s="151"/>
      <c r="M87" s="154"/>
      <c r="N87" s="154"/>
      <c r="O87" s="154"/>
      <c r="P87" s="74"/>
      <c r="Q87" s="75"/>
      <c r="R87" s="75"/>
      <c r="S87" s="76"/>
      <c r="T87" s="76"/>
      <c r="U87" s="76"/>
    </row>
    <row r="88" spans="1:21" s="18" customFormat="1" ht="56.25" hidden="1" customHeight="1">
      <c r="A88" s="137">
        <v>56</v>
      </c>
      <c r="B88" s="153" t="s">
        <v>63</v>
      </c>
      <c r="C88" s="21" t="s">
        <v>16</v>
      </c>
      <c r="D88" s="30"/>
      <c r="E88" s="30"/>
      <c r="F88" s="154"/>
      <c r="G88" s="146"/>
      <c r="H88" s="154"/>
      <c r="I88" s="151"/>
      <c r="J88" s="154"/>
      <c r="K88" s="154"/>
      <c r="L88" s="151"/>
      <c r="M88" s="154"/>
      <c r="N88" s="154"/>
      <c r="O88" s="154"/>
      <c r="P88" s="74"/>
      <c r="Q88" s="75"/>
      <c r="R88" s="75"/>
      <c r="S88" s="76"/>
      <c r="T88" s="76"/>
      <c r="U88" s="76"/>
    </row>
    <row r="89" spans="1:21" s="18" customFormat="1" ht="62.25" hidden="1" customHeight="1">
      <c r="A89" s="159">
        <v>24</v>
      </c>
      <c r="B89" s="153" t="s">
        <v>64</v>
      </c>
      <c r="C89" s="21" t="s">
        <v>16</v>
      </c>
      <c r="D89" s="30"/>
      <c r="E89" s="30"/>
      <c r="F89" s="154"/>
      <c r="G89" s="146"/>
      <c r="H89" s="154"/>
      <c r="I89" s="151"/>
      <c r="J89" s="154"/>
      <c r="K89" s="154"/>
      <c r="L89" s="151"/>
      <c r="M89" s="154"/>
      <c r="N89" s="154"/>
      <c r="O89" s="154"/>
      <c r="P89" s="74"/>
      <c r="Q89" s="75"/>
      <c r="R89" s="75"/>
      <c r="S89" s="76"/>
      <c r="T89" s="76"/>
      <c r="U89" s="73"/>
    </row>
    <row r="90" spans="1:21" s="18" customFormat="1" ht="53.25" hidden="1" customHeight="1">
      <c r="A90" s="159"/>
      <c r="B90" s="153" t="s">
        <v>65</v>
      </c>
      <c r="C90" s="21"/>
      <c r="D90" s="30"/>
      <c r="E90" s="30"/>
      <c r="F90" s="154"/>
      <c r="G90" s="146"/>
      <c r="H90" s="154"/>
      <c r="I90" s="151"/>
      <c r="J90" s="154"/>
      <c r="K90" s="154"/>
      <c r="L90" s="151"/>
      <c r="M90" s="154"/>
      <c r="N90" s="154"/>
      <c r="O90" s="154"/>
      <c r="P90" s="74"/>
      <c r="Q90" s="75"/>
      <c r="R90" s="75"/>
      <c r="S90" s="76"/>
      <c r="T90" s="76"/>
      <c r="U90" s="76"/>
    </row>
    <row r="91" spans="1:21" s="18" customFormat="1" ht="51" customHeight="1">
      <c r="A91" s="159">
        <v>15</v>
      </c>
      <c r="B91" s="153" t="s">
        <v>151</v>
      </c>
      <c r="C91" s="21" t="s">
        <v>18</v>
      </c>
      <c r="D91" s="27">
        <f>36.2-30.25</f>
        <v>5.9500000000000028</v>
      </c>
      <c r="E91" s="27"/>
      <c r="F91" s="154">
        <v>238000</v>
      </c>
      <c r="G91" s="149"/>
      <c r="H91" s="154"/>
      <c r="I91" s="151"/>
      <c r="J91" s="154"/>
      <c r="K91" s="154"/>
      <c r="L91" s="151"/>
      <c r="M91" s="149">
        <f>D91</f>
        <v>5.9500000000000028</v>
      </c>
      <c r="N91" s="154"/>
      <c r="O91" s="154">
        <f>F91</f>
        <v>238000</v>
      </c>
      <c r="P91" s="74"/>
      <c r="Q91" s="75"/>
      <c r="R91" s="75"/>
      <c r="S91" s="76"/>
      <c r="T91" s="76"/>
      <c r="U91" s="76"/>
    </row>
    <row r="92" spans="1:21" s="18" customFormat="1" ht="42" customHeight="1">
      <c r="A92" s="159">
        <v>16</v>
      </c>
      <c r="B92" s="31" t="s">
        <v>120</v>
      </c>
      <c r="C92" s="21" t="s">
        <v>30</v>
      </c>
      <c r="D92" s="27">
        <v>0.7</v>
      </c>
      <c r="E92" s="27"/>
      <c r="F92" s="154">
        <v>21081.0023</v>
      </c>
      <c r="G92" s="149">
        <f>D92</f>
        <v>0.7</v>
      </c>
      <c r="H92" s="154"/>
      <c r="I92" s="151">
        <f>F92</f>
        <v>21081.0023</v>
      </c>
      <c r="J92" s="154"/>
      <c r="K92" s="154"/>
      <c r="L92" s="151"/>
      <c r="M92" s="154"/>
      <c r="N92" s="154"/>
      <c r="O92" s="154"/>
      <c r="P92" s="74"/>
      <c r="Q92" s="75"/>
      <c r="R92" s="78"/>
      <c r="S92" s="76"/>
      <c r="T92" s="76"/>
      <c r="U92" s="76"/>
    </row>
    <row r="93" spans="1:21" s="18" customFormat="1" ht="61.5" customHeight="1">
      <c r="A93" s="159">
        <v>17</v>
      </c>
      <c r="B93" s="153" t="s">
        <v>162</v>
      </c>
      <c r="C93" s="21" t="s">
        <v>16</v>
      </c>
      <c r="D93" s="27">
        <v>1.7</v>
      </c>
      <c r="E93" s="27"/>
      <c r="F93" s="154">
        <v>31471.031640000001</v>
      </c>
      <c r="G93" s="149">
        <f>D93</f>
        <v>1.7</v>
      </c>
      <c r="H93" s="154"/>
      <c r="I93" s="151">
        <f>F93</f>
        <v>31471.031640000001</v>
      </c>
      <c r="J93" s="154"/>
      <c r="K93" s="154"/>
      <c r="L93" s="151"/>
      <c r="M93" s="154"/>
      <c r="N93" s="154"/>
      <c r="O93" s="154"/>
      <c r="P93" s="74"/>
      <c r="Q93" s="75"/>
      <c r="R93" s="78"/>
      <c r="S93" s="76"/>
      <c r="T93" s="76"/>
      <c r="U93" s="76"/>
    </row>
    <row r="94" spans="1:21" s="18" customFormat="1" ht="36.75" customHeight="1">
      <c r="A94" s="174" t="s">
        <v>109</v>
      </c>
      <c r="B94" s="175"/>
      <c r="C94" s="175"/>
      <c r="D94" s="24">
        <f>SUM(D89:D93)</f>
        <v>8.3500000000000032</v>
      </c>
      <c r="E94" s="24"/>
      <c r="F94" s="146">
        <f>SUM(F89:F93)</f>
        <v>290552.03393999999</v>
      </c>
      <c r="G94" s="24">
        <f>SUM(G89:G93)</f>
        <v>2.4</v>
      </c>
      <c r="H94" s="24"/>
      <c r="I94" s="146">
        <f>SUM(I89:I93)</f>
        <v>52552.033940000001</v>
      </c>
      <c r="J94" s="146"/>
      <c r="K94" s="146"/>
      <c r="L94" s="17"/>
      <c r="M94" s="146">
        <f>SUM(M91:M93)</f>
        <v>5.9500000000000028</v>
      </c>
      <c r="N94" s="146"/>
      <c r="O94" s="146">
        <f>SUM(O91:O93)</f>
        <v>238000</v>
      </c>
      <c r="P94" s="77"/>
      <c r="Q94" s="75"/>
      <c r="R94" s="75"/>
      <c r="S94" s="76"/>
      <c r="T94" s="72"/>
      <c r="U94" s="76"/>
    </row>
    <row r="95" spans="1:21" s="18" customFormat="1" ht="31.5" customHeight="1">
      <c r="A95" s="168" t="s">
        <v>66</v>
      </c>
      <c r="B95" s="169"/>
      <c r="C95" s="168"/>
      <c r="D95" s="168"/>
      <c r="E95" s="147"/>
      <c r="F95" s="146"/>
      <c r="G95" s="146"/>
      <c r="H95" s="154"/>
      <c r="I95" s="151"/>
      <c r="J95" s="154"/>
      <c r="K95" s="154"/>
      <c r="L95" s="151"/>
      <c r="M95" s="154"/>
      <c r="N95" s="154"/>
      <c r="O95" s="154"/>
      <c r="P95" s="74"/>
      <c r="Q95" s="75"/>
      <c r="R95" s="75"/>
      <c r="S95" s="76"/>
      <c r="T95" s="76"/>
      <c r="U95" s="76"/>
    </row>
    <row r="96" spans="1:21" s="18" customFormat="1" ht="53.25" hidden="1" customHeight="1">
      <c r="A96" s="137">
        <v>55</v>
      </c>
      <c r="B96" s="153" t="s">
        <v>67</v>
      </c>
      <c r="C96" s="21" t="s">
        <v>16</v>
      </c>
      <c r="D96" s="30"/>
      <c r="E96" s="30"/>
      <c r="F96" s="154"/>
      <c r="G96" s="146"/>
      <c r="H96" s="154"/>
      <c r="I96" s="151"/>
      <c r="J96" s="154"/>
      <c r="K96" s="154"/>
      <c r="L96" s="151"/>
      <c r="M96" s="154"/>
      <c r="N96" s="154"/>
      <c r="O96" s="154"/>
      <c r="P96" s="74"/>
      <c r="Q96" s="75"/>
      <c r="R96" s="75"/>
      <c r="S96" s="76"/>
      <c r="T96" s="76"/>
      <c r="U96" s="76"/>
    </row>
    <row r="97" spans="1:24" s="18" customFormat="1" ht="48" hidden="1" customHeight="1">
      <c r="A97" s="159">
        <v>28</v>
      </c>
      <c r="B97" s="153" t="s">
        <v>68</v>
      </c>
      <c r="C97" s="21" t="s">
        <v>16</v>
      </c>
      <c r="D97" s="30"/>
      <c r="E97" s="30"/>
      <c r="F97" s="154"/>
      <c r="G97" s="146"/>
      <c r="H97" s="154"/>
      <c r="I97" s="151"/>
      <c r="J97" s="154"/>
      <c r="K97" s="154"/>
      <c r="L97" s="151"/>
      <c r="M97" s="154"/>
      <c r="N97" s="154"/>
      <c r="O97" s="154"/>
      <c r="P97" s="74"/>
      <c r="Q97" s="75"/>
      <c r="R97" s="75"/>
      <c r="S97" s="76"/>
      <c r="T97" s="76"/>
      <c r="U97" s="73"/>
    </row>
    <row r="98" spans="1:24" s="18" customFormat="1" ht="40.5" hidden="1" customHeight="1">
      <c r="A98" s="159">
        <v>29</v>
      </c>
      <c r="B98" s="153" t="s">
        <v>69</v>
      </c>
      <c r="C98" s="21" t="s">
        <v>16</v>
      </c>
      <c r="D98" s="30"/>
      <c r="E98" s="30"/>
      <c r="F98" s="154"/>
      <c r="G98" s="146"/>
      <c r="H98" s="154"/>
      <c r="I98" s="151"/>
      <c r="J98" s="154"/>
      <c r="K98" s="154"/>
      <c r="L98" s="151"/>
      <c r="M98" s="154"/>
      <c r="N98" s="154"/>
      <c r="O98" s="154"/>
      <c r="P98" s="74"/>
      <c r="Q98" s="75"/>
      <c r="R98" s="75"/>
      <c r="S98" s="76"/>
      <c r="T98" s="76"/>
      <c r="U98" s="76"/>
      <c r="X98" s="18" t="s">
        <v>19</v>
      </c>
    </row>
    <row r="99" spans="1:24" s="18" customFormat="1" ht="46.5" customHeight="1">
      <c r="A99" s="159">
        <v>18</v>
      </c>
      <c r="B99" s="130" t="s">
        <v>141</v>
      </c>
      <c r="C99" s="131" t="s">
        <v>16</v>
      </c>
      <c r="D99" s="132">
        <v>6.0000000000000009</v>
      </c>
      <c r="E99" s="132"/>
      <c r="F99" s="129">
        <v>167041.01089999999</v>
      </c>
      <c r="G99" s="132">
        <f>D99</f>
        <v>6.0000000000000009</v>
      </c>
      <c r="H99" s="154"/>
      <c r="I99" s="151">
        <f>F99</f>
        <v>167041.01089999999</v>
      </c>
      <c r="J99" s="154"/>
      <c r="K99" s="154"/>
      <c r="L99" s="151"/>
      <c r="M99" s="154"/>
      <c r="N99" s="154"/>
      <c r="O99" s="154"/>
      <c r="P99" s="74"/>
      <c r="Q99" s="75"/>
      <c r="R99" s="75"/>
      <c r="S99" s="76"/>
      <c r="T99" s="76"/>
      <c r="U99" s="76"/>
    </row>
    <row r="100" spans="1:24" s="18" customFormat="1" ht="33" customHeight="1">
      <c r="A100" s="174" t="s">
        <v>70</v>
      </c>
      <c r="B100" s="175"/>
      <c r="C100" s="175"/>
      <c r="D100" s="146">
        <f>SUM(D99)</f>
        <v>6.0000000000000009</v>
      </c>
      <c r="E100" s="146"/>
      <c r="F100" s="146">
        <f>SUM(F99)</f>
        <v>167041.01089999999</v>
      </c>
      <c r="G100" s="146">
        <f>SUM(G99)</f>
        <v>6.0000000000000009</v>
      </c>
      <c r="H100" s="146"/>
      <c r="I100" s="17">
        <f>SUM(I99)</f>
        <v>167041.01089999999</v>
      </c>
      <c r="J100" s="146"/>
      <c r="K100" s="146"/>
      <c r="L100" s="17"/>
      <c r="M100" s="146"/>
      <c r="N100" s="146"/>
      <c r="O100" s="146"/>
      <c r="P100" s="77" t="s">
        <v>10</v>
      </c>
      <c r="Q100" s="75"/>
      <c r="R100" s="75"/>
      <c r="S100" s="76"/>
      <c r="T100" s="72"/>
      <c r="U100" s="76"/>
    </row>
    <row r="101" spans="1:24" s="18" customFormat="1" ht="27" hidden="1" customHeight="1">
      <c r="A101" s="168" t="s">
        <v>110</v>
      </c>
      <c r="B101" s="169"/>
      <c r="C101" s="168"/>
      <c r="D101" s="168"/>
      <c r="E101" s="147"/>
      <c r="F101" s="146"/>
      <c r="G101" s="146"/>
      <c r="H101" s="154"/>
      <c r="I101" s="151"/>
      <c r="J101" s="154"/>
      <c r="K101" s="154"/>
      <c r="L101" s="151"/>
      <c r="M101" s="154"/>
      <c r="N101" s="154"/>
      <c r="O101" s="154"/>
      <c r="P101" s="74"/>
      <c r="Q101" s="75"/>
      <c r="R101" s="75"/>
      <c r="S101" s="76"/>
      <c r="T101" s="76"/>
      <c r="U101" s="76"/>
    </row>
    <row r="102" spans="1:24" s="18" customFormat="1" ht="24.75" hidden="1" customHeight="1">
      <c r="A102" s="186">
        <v>31</v>
      </c>
      <c r="B102" s="187" t="s">
        <v>71</v>
      </c>
      <c r="C102" s="21" t="s">
        <v>16</v>
      </c>
      <c r="D102" s="149"/>
      <c r="E102" s="183"/>
      <c r="F102" s="183"/>
      <c r="G102" s="184"/>
      <c r="H102" s="184"/>
      <c r="I102" s="182"/>
      <c r="J102" s="185"/>
      <c r="K102" s="184"/>
      <c r="L102" s="182"/>
      <c r="M102" s="149"/>
      <c r="N102" s="149"/>
      <c r="O102" s="149"/>
      <c r="P102" s="79"/>
      <c r="Q102" s="75"/>
      <c r="R102" s="75"/>
      <c r="S102" s="76"/>
      <c r="T102" s="76"/>
      <c r="U102" s="73"/>
    </row>
    <row r="103" spans="1:24" s="18" customFormat="1" ht="27" hidden="1" customHeight="1">
      <c r="A103" s="186"/>
      <c r="B103" s="187"/>
      <c r="C103" s="21" t="s">
        <v>30</v>
      </c>
      <c r="D103" s="149"/>
      <c r="E103" s="183"/>
      <c r="F103" s="183"/>
      <c r="G103" s="184"/>
      <c r="H103" s="184"/>
      <c r="I103" s="182"/>
      <c r="J103" s="185"/>
      <c r="K103" s="184"/>
      <c r="L103" s="182"/>
      <c r="M103" s="149"/>
      <c r="N103" s="149"/>
      <c r="O103" s="149"/>
      <c r="P103" s="79"/>
      <c r="Q103" s="75"/>
      <c r="R103" s="75"/>
      <c r="S103" s="76"/>
      <c r="T103" s="76"/>
      <c r="U103" s="76"/>
      <c r="W103" s="18" t="s">
        <v>72</v>
      </c>
    </row>
    <row r="104" spans="1:24" s="18" customFormat="1" ht="42" hidden="1" customHeight="1">
      <c r="A104" s="159">
        <v>24</v>
      </c>
      <c r="B104" s="32" t="s">
        <v>73</v>
      </c>
      <c r="C104" s="21"/>
      <c r="D104" s="149"/>
      <c r="E104" s="33"/>
      <c r="F104" s="154"/>
      <c r="G104" s="146"/>
      <c r="H104" s="33"/>
      <c r="I104" s="35"/>
      <c r="J104" s="149"/>
      <c r="K104" s="149"/>
      <c r="L104" s="152"/>
      <c r="M104" s="149"/>
      <c r="N104" s="149"/>
      <c r="O104" s="149"/>
      <c r="P104" s="79"/>
      <c r="Q104" s="75"/>
      <c r="R104" s="75"/>
      <c r="S104" s="76"/>
      <c r="T104" s="76"/>
      <c r="U104" s="76"/>
    </row>
    <row r="105" spans="1:24" s="18" customFormat="1" ht="30" hidden="1" customHeight="1">
      <c r="A105" s="159">
        <v>33</v>
      </c>
      <c r="B105" s="32" t="s">
        <v>74</v>
      </c>
      <c r="C105" s="21"/>
      <c r="D105" s="149"/>
      <c r="E105" s="33"/>
      <c r="F105" s="26"/>
      <c r="G105" s="33"/>
      <c r="H105" s="33"/>
      <c r="I105" s="34"/>
      <c r="J105" s="149"/>
      <c r="K105" s="149"/>
      <c r="L105" s="152"/>
      <c r="M105" s="149"/>
      <c r="N105" s="149"/>
      <c r="O105" s="149"/>
      <c r="P105" s="79"/>
      <c r="Q105" s="75"/>
      <c r="R105" s="75"/>
      <c r="S105" s="76"/>
      <c r="T105" s="76"/>
      <c r="U105" s="76"/>
    </row>
    <row r="106" spans="1:24" s="18" customFormat="1" ht="30" hidden="1" customHeight="1">
      <c r="A106" s="165" t="s">
        <v>111</v>
      </c>
      <c r="B106" s="166"/>
      <c r="C106" s="167"/>
      <c r="D106" s="24">
        <f>D104</f>
        <v>0</v>
      </c>
      <c r="E106" s="24"/>
      <c r="F106" s="146">
        <f>F104</f>
        <v>0</v>
      </c>
      <c r="G106" s="146"/>
      <c r="H106" s="146"/>
      <c r="I106" s="17"/>
      <c r="J106" s="146"/>
      <c r="K106" s="146"/>
      <c r="L106" s="17"/>
      <c r="M106" s="146"/>
      <c r="N106" s="146"/>
      <c r="O106" s="146"/>
      <c r="P106" s="77"/>
      <c r="Q106" s="75"/>
      <c r="R106" s="75"/>
      <c r="S106" s="76"/>
      <c r="T106" s="72"/>
      <c r="U106" s="76"/>
    </row>
    <row r="107" spans="1:24" s="18" customFormat="1" ht="27" customHeight="1">
      <c r="A107" s="168" t="s">
        <v>75</v>
      </c>
      <c r="B107" s="169"/>
      <c r="C107" s="168"/>
      <c r="D107" s="168"/>
      <c r="E107" s="147"/>
      <c r="F107" s="146"/>
      <c r="G107" s="146"/>
      <c r="H107" s="154"/>
      <c r="I107" s="151"/>
      <c r="J107" s="154"/>
      <c r="K107" s="154"/>
      <c r="L107" s="151"/>
      <c r="M107" s="154"/>
      <c r="N107" s="154"/>
      <c r="O107" s="154"/>
      <c r="P107" s="74"/>
      <c r="Q107" s="75"/>
      <c r="R107" s="75"/>
      <c r="S107" s="76"/>
      <c r="T107" s="76"/>
      <c r="U107" s="76"/>
    </row>
    <row r="108" spans="1:24" s="18" customFormat="1" ht="41.25" customHeight="1">
      <c r="A108" s="159">
        <v>19</v>
      </c>
      <c r="B108" s="153" t="s">
        <v>94</v>
      </c>
      <c r="C108" s="131" t="s">
        <v>16</v>
      </c>
      <c r="D108" s="30">
        <v>9.42</v>
      </c>
      <c r="E108" s="30"/>
      <c r="F108" s="151">
        <f>I108+L108</f>
        <v>275591.3</v>
      </c>
      <c r="G108" s="149"/>
      <c r="H108" s="154"/>
      <c r="I108" s="97">
        <v>150000</v>
      </c>
      <c r="J108" s="149">
        <f>D108</f>
        <v>9.42</v>
      </c>
      <c r="K108" s="154"/>
      <c r="L108" s="97">
        <v>125591.3</v>
      </c>
      <c r="M108" s="104"/>
      <c r="N108" s="104"/>
      <c r="O108" s="104"/>
      <c r="P108" s="74"/>
      <c r="Q108" s="75"/>
      <c r="R108" s="75"/>
      <c r="S108" s="76"/>
      <c r="T108" s="76"/>
      <c r="U108" s="76"/>
    </row>
    <row r="109" spans="1:24" s="18" customFormat="1" ht="26.25" customHeight="1">
      <c r="A109" s="174" t="s">
        <v>76</v>
      </c>
      <c r="B109" s="175"/>
      <c r="C109" s="175"/>
      <c r="D109" s="24">
        <f>SUM(D108:D108)</f>
        <v>9.42</v>
      </c>
      <c r="E109" s="24"/>
      <c r="F109" s="146">
        <f>SUM(F108:F108)</f>
        <v>275591.3</v>
      </c>
      <c r="G109" s="24">
        <f>G108</f>
        <v>0</v>
      </c>
      <c r="H109" s="24"/>
      <c r="I109" s="146">
        <f>SUM(I108:I108)</f>
        <v>150000</v>
      </c>
      <c r="J109" s="24">
        <f>SUM(J108:J108)</f>
        <v>9.42</v>
      </c>
      <c r="K109" s="24"/>
      <c r="L109" s="17">
        <f>SUM(L108:L108)</f>
        <v>125591.3</v>
      </c>
      <c r="M109" s="146"/>
      <c r="N109" s="146"/>
      <c r="O109" s="146"/>
      <c r="P109" s="77"/>
      <c r="Q109" s="75"/>
      <c r="R109" s="75"/>
      <c r="S109" s="76"/>
      <c r="T109" s="72"/>
      <c r="U109" s="76"/>
    </row>
    <row r="110" spans="1:24" s="18" customFormat="1" ht="24.75" customHeight="1">
      <c r="A110" s="168" t="s">
        <v>77</v>
      </c>
      <c r="B110" s="169"/>
      <c r="C110" s="168"/>
      <c r="D110" s="168"/>
      <c r="E110" s="147"/>
      <c r="F110" s="146"/>
      <c r="G110" s="146"/>
      <c r="H110" s="154"/>
      <c r="I110" s="151"/>
      <c r="J110" s="154"/>
      <c r="K110" s="154"/>
      <c r="L110" s="151"/>
      <c r="M110" s="154"/>
      <c r="N110" s="154"/>
      <c r="O110" s="154"/>
      <c r="P110" s="74"/>
      <c r="Q110" s="75"/>
      <c r="R110" s="75"/>
      <c r="S110" s="76"/>
      <c r="T110" s="76"/>
      <c r="U110" s="76"/>
    </row>
    <row r="111" spans="1:24" s="18" customFormat="1" ht="43.5" customHeight="1">
      <c r="A111" s="159">
        <v>20</v>
      </c>
      <c r="B111" s="103" t="s">
        <v>129</v>
      </c>
      <c r="C111" s="21" t="s">
        <v>18</v>
      </c>
      <c r="D111" s="30">
        <v>6.4</v>
      </c>
      <c r="E111" s="30"/>
      <c r="F111" s="151">
        <f>234077.65628</f>
        <v>234077.65628</v>
      </c>
      <c r="G111" s="149">
        <f>D111</f>
        <v>6.4</v>
      </c>
      <c r="H111" s="22"/>
      <c r="I111" s="151">
        <v>68809.556280000004</v>
      </c>
      <c r="J111" s="154"/>
      <c r="K111" s="154"/>
      <c r="L111" s="151"/>
      <c r="M111" s="154"/>
      <c r="N111" s="154"/>
      <c r="O111" s="154"/>
      <c r="P111" s="74">
        <f>F111-I111</f>
        <v>165268.09999999998</v>
      </c>
      <c r="Q111" s="75"/>
      <c r="R111" s="75"/>
      <c r="S111" s="76"/>
      <c r="T111" s="76"/>
      <c r="U111" s="76"/>
    </row>
    <row r="112" spans="1:24" s="18" customFormat="1" ht="24.75" customHeight="1">
      <c r="A112" s="174" t="s">
        <v>78</v>
      </c>
      <c r="B112" s="175"/>
      <c r="C112" s="175"/>
      <c r="D112" s="146">
        <f>SUM(D111:D111)</f>
        <v>6.4</v>
      </c>
      <c r="E112" s="146"/>
      <c r="F112" s="146">
        <f>SUM(F111:F111)</f>
        <v>234077.65628</v>
      </c>
      <c r="G112" s="146">
        <f>SUM(G111:G111)</f>
        <v>6.4</v>
      </c>
      <c r="H112" s="146"/>
      <c r="I112" s="146">
        <f>SUM(I111:I111)</f>
        <v>68809.556280000004</v>
      </c>
      <c r="J112" s="146"/>
      <c r="K112" s="146"/>
      <c r="L112" s="17"/>
      <c r="M112" s="146"/>
      <c r="N112" s="146"/>
      <c r="O112" s="146"/>
      <c r="P112" s="77"/>
      <c r="Q112" s="75"/>
      <c r="R112" s="75"/>
      <c r="S112" s="76"/>
      <c r="T112" s="72"/>
      <c r="U112" s="76"/>
    </row>
    <row r="113" spans="1:27" s="18" customFormat="1" ht="24.75" customHeight="1">
      <c r="A113" s="161"/>
      <c r="B113" s="111" t="s">
        <v>79</v>
      </c>
      <c r="C113" s="112"/>
      <c r="D113" s="113"/>
      <c r="E113" s="114"/>
      <c r="F113" s="115">
        <f>I113+L113+O113</f>
        <v>4502248.3487069206</v>
      </c>
      <c r="G113" s="115"/>
      <c r="H113" s="116"/>
      <c r="I113" s="115">
        <v>4736.47685</v>
      </c>
      <c r="J113" s="115"/>
      <c r="K113" s="115"/>
      <c r="L113" s="117">
        <v>2224452.0999969202</v>
      </c>
      <c r="M113" s="154"/>
      <c r="N113" s="154"/>
      <c r="O113" s="154">
        <v>2273059.7718600002</v>
      </c>
      <c r="P113" s="74"/>
      <c r="Q113" s="80"/>
      <c r="R113" s="76"/>
      <c r="S113" s="76"/>
      <c r="T113" s="72"/>
      <c r="U113" s="76"/>
      <c r="AA113" s="18" t="s">
        <v>17</v>
      </c>
    </row>
    <row r="114" spans="1:27" s="18" customFormat="1" ht="28.5" customHeight="1">
      <c r="A114" s="135" t="s">
        <v>24</v>
      </c>
      <c r="B114" s="177" t="s">
        <v>80</v>
      </c>
      <c r="C114" s="178"/>
      <c r="D114" s="178"/>
      <c r="E114" s="178"/>
      <c r="F114" s="178"/>
      <c r="G114" s="178"/>
      <c r="H114" s="178"/>
      <c r="I114" s="178"/>
      <c r="J114" s="178"/>
      <c r="K114" s="178"/>
      <c r="L114" s="178"/>
      <c r="M114" s="178"/>
      <c r="N114" s="178"/>
      <c r="O114" s="179"/>
      <c r="P114" s="74"/>
      <c r="Q114" s="80"/>
      <c r="R114" s="76"/>
      <c r="S114" s="76"/>
      <c r="T114" s="72"/>
      <c r="U114" s="76"/>
    </row>
    <row r="115" spans="1:27" s="18" customFormat="1" ht="36" customHeight="1">
      <c r="A115" s="139"/>
      <c r="B115" s="173" t="s">
        <v>14</v>
      </c>
      <c r="C115" s="173"/>
      <c r="D115" s="150"/>
      <c r="E115" s="118">
        <f>SUM(E120:E144)</f>
        <v>874.69999999999993</v>
      </c>
      <c r="F115" s="118">
        <f>SUM(F120:F144)</f>
        <v>1347104.48355</v>
      </c>
      <c r="G115" s="150"/>
      <c r="H115" s="118">
        <f t="shared" ref="H115:I115" si="0">SUM(H120:H144)</f>
        <v>269.10000000000002</v>
      </c>
      <c r="I115" s="118">
        <f t="shared" si="0"/>
        <v>505104.48355</v>
      </c>
      <c r="J115" s="150"/>
      <c r="K115" s="118">
        <f t="shared" ref="K115:L115" si="1">SUM(K120:K144)</f>
        <v>297.89999999999998</v>
      </c>
      <c r="L115" s="118">
        <f t="shared" si="1"/>
        <v>594000</v>
      </c>
      <c r="M115" s="37"/>
      <c r="N115" s="118">
        <f t="shared" ref="N115:O115" si="2">SUM(N120:N144)</f>
        <v>307.7</v>
      </c>
      <c r="O115" s="118">
        <f t="shared" si="2"/>
        <v>248000</v>
      </c>
      <c r="P115" s="74">
        <f>H115+K115+N115</f>
        <v>874.7</v>
      </c>
      <c r="Q115" s="80">
        <f>I115+L115+O115</f>
        <v>1347104.48355</v>
      </c>
      <c r="R115" s="76"/>
      <c r="S115" s="73" t="e">
        <f>#REF!+I115+L115</f>
        <v>#REF!</v>
      </c>
      <c r="T115" s="72"/>
      <c r="U115" s="76"/>
    </row>
    <row r="116" spans="1:27" s="18" customFormat="1" ht="32.25" customHeight="1">
      <c r="A116" s="136"/>
      <c r="B116" s="61" t="s">
        <v>88</v>
      </c>
      <c r="C116" s="98"/>
      <c r="D116" s="98"/>
      <c r="E116" s="37"/>
      <c r="F116" s="38"/>
      <c r="G116" s="98"/>
      <c r="H116" s="37"/>
      <c r="I116" s="38"/>
      <c r="J116" s="98"/>
      <c r="K116" s="98"/>
      <c r="L116" s="133"/>
      <c r="M116" s="38"/>
      <c r="N116" s="38"/>
      <c r="O116" s="38"/>
      <c r="P116" s="74"/>
      <c r="Q116" s="80"/>
      <c r="R116" s="76"/>
      <c r="S116" s="76"/>
      <c r="T116" s="72"/>
      <c r="U116" s="76"/>
    </row>
    <row r="117" spans="1:27" s="18" customFormat="1" ht="34.5" customHeight="1">
      <c r="A117" s="136"/>
      <c r="B117" s="54" t="s">
        <v>89</v>
      </c>
      <c r="C117" s="98"/>
      <c r="D117" s="98"/>
      <c r="E117" s="58">
        <f>E120+E142</f>
        <v>87.9</v>
      </c>
      <c r="F117" s="58">
        <f>F120+F142</f>
        <v>421970.8</v>
      </c>
      <c r="G117" s="60"/>
      <c r="H117" s="58">
        <f>H120+H142</f>
        <v>37.200000000000003</v>
      </c>
      <c r="I117" s="58">
        <f>I120+I142</f>
        <v>116970.8</v>
      </c>
      <c r="J117" s="60"/>
      <c r="K117" s="58">
        <f>K120+K142</f>
        <v>50.7</v>
      </c>
      <c r="L117" s="58">
        <f>L120+L142</f>
        <v>305000</v>
      </c>
      <c r="M117" s="58"/>
      <c r="N117" s="58"/>
      <c r="O117" s="58"/>
      <c r="P117" s="74">
        <f t="shared" ref="P117:Q118" si="3">H117+K117+N117</f>
        <v>87.9</v>
      </c>
      <c r="Q117" s="80">
        <f t="shared" si="3"/>
        <v>421970.8</v>
      </c>
      <c r="R117" s="76"/>
      <c r="S117" s="76"/>
      <c r="T117" s="72"/>
      <c r="U117" s="76"/>
    </row>
    <row r="118" spans="1:27" s="18" customFormat="1" ht="31.5" customHeight="1">
      <c r="A118" s="136"/>
      <c r="B118" s="54" t="s">
        <v>90</v>
      </c>
      <c r="C118" s="98"/>
      <c r="D118" s="98"/>
      <c r="E118" s="58">
        <f>E121+E122+E124+E126+E127+E128+E129+E134+E135+E137+E139+E141+E143+E144+E131+E132</f>
        <v>786.79999999999984</v>
      </c>
      <c r="F118" s="58">
        <f>F121+F122+F124+F126+F127+F128+F129+F134+F135+F137+F139+F141+F143+F144+F131+F132</f>
        <v>925133.68354999996</v>
      </c>
      <c r="G118" s="60"/>
      <c r="H118" s="58">
        <f>H121+H122+H124+H126+H127+H128+H129+H134+H135+H137+H139+H141+H143+H144+H131+H132</f>
        <v>231.89999999999998</v>
      </c>
      <c r="I118" s="58">
        <f>I121+I122+I124+I126+I127+I128+I129+I134+I135+I137+I139+I141+I143+I144+I131+I132</f>
        <v>388133.68355000002</v>
      </c>
      <c r="J118" s="60"/>
      <c r="K118" s="58">
        <f>K121+K122+K124+K126+K127+K128+K129+K134+K135+K137+K139+K141+K143+K144+K131+K132</f>
        <v>247.2</v>
      </c>
      <c r="L118" s="58">
        <f>L121+L122+L124+L126+L127+L128+L129+L134+L135+L137+L139+L141+L143+L144+L131+L132</f>
        <v>289000</v>
      </c>
      <c r="M118" s="37"/>
      <c r="N118" s="58">
        <f>N121+N122+N124+N126+N127+N128+N129+N134+N135+N137+N139+N141+N143+N144+N131+N132</f>
        <v>307.7</v>
      </c>
      <c r="O118" s="58">
        <f>O121+O122+O124+O126+O127+O128+O129+O134+O135+O137+O139+O141+O143+O144+O131+O132</f>
        <v>248000</v>
      </c>
      <c r="P118" s="74">
        <f t="shared" si="3"/>
        <v>786.8</v>
      </c>
      <c r="Q118" s="80">
        <f t="shared" si="3"/>
        <v>925133.68354999996</v>
      </c>
      <c r="R118" s="76"/>
      <c r="S118" s="76"/>
      <c r="T118" s="72"/>
      <c r="U118" s="76"/>
    </row>
    <row r="119" spans="1:27" s="18" customFormat="1" ht="36" customHeight="1">
      <c r="A119" s="180" t="s">
        <v>98</v>
      </c>
      <c r="B119" s="181"/>
      <c r="C119" s="98"/>
      <c r="D119" s="98"/>
      <c r="E119" s="37"/>
      <c r="F119" s="38"/>
      <c r="G119" s="98"/>
      <c r="H119" s="37"/>
      <c r="I119" s="38"/>
      <c r="J119" s="98"/>
      <c r="K119" s="98"/>
      <c r="L119" s="133"/>
      <c r="M119" s="38"/>
      <c r="N119" s="38"/>
      <c r="O119" s="38"/>
      <c r="P119" s="74"/>
      <c r="Q119" s="80"/>
      <c r="R119" s="76"/>
      <c r="S119" s="76"/>
      <c r="T119" s="72"/>
      <c r="U119" s="76"/>
    </row>
    <row r="120" spans="1:27" s="18" customFormat="1" ht="77.25" customHeight="1">
      <c r="A120" s="159">
        <v>1</v>
      </c>
      <c r="B120" s="31" t="s">
        <v>133</v>
      </c>
      <c r="C120" s="98"/>
      <c r="D120" s="98"/>
      <c r="E120" s="154">
        <v>37.200000000000003</v>
      </c>
      <c r="F120" s="154">
        <v>66970.8</v>
      </c>
      <c r="G120" s="98"/>
      <c r="H120" s="58">
        <f>E120</f>
        <v>37.200000000000003</v>
      </c>
      <c r="I120" s="59">
        <f>F120</f>
        <v>66970.8</v>
      </c>
      <c r="J120" s="98"/>
      <c r="K120" s="98"/>
      <c r="L120" s="133"/>
      <c r="M120" s="38"/>
      <c r="N120" s="38"/>
      <c r="O120" s="38"/>
      <c r="P120" s="74"/>
      <c r="Q120" s="80"/>
      <c r="R120" s="76" t="s">
        <v>17</v>
      </c>
      <c r="S120" s="76"/>
      <c r="T120" s="72"/>
      <c r="U120" s="76"/>
    </row>
    <row r="121" spans="1:27" s="18" customFormat="1" ht="66.75" customHeight="1">
      <c r="A121" s="159">
        <v>2</v>
      </c>
      <c r="B121" s="31" t="s">
        <v>134</v>
      </c>
      <c r="C121" s="98"/>
      <c r="D121" s="98"/>
      <c r="E121" s="154">
        <v>38.299999999999997</v>
      </c>
      <c r="F121" s="154">
        <v>14955.61096</v>
      </c>
      <c r="G121" s="98"/>
      <c r="H121" s="58">
        <f>E121</f>
        <v>38.299999999999997</v>
      </c>
      <c r="I121" s="59">
        <f>F121</f>
        <v>14955.61096</v>
      </c>
      <c r="J121" s="98"/>
      <c r="K121" s="98"/>
      <c r="L121" s="133"/>
      <c r="M121" s="38"/>
      <c r="N121" s="38"/>
      <c r="O121" s="38"/>
      <c r="P121" s="74"/>
      <c r="Q121" s="80"/>
      <c r="R121" s="76"/>
      <c r="S121" s="76"/>
      <c r="T121" s="72"/>
      <c r="U121" s="76"/>
    </row>
    <row r="122" spans="1:27" s="18" customFormat="1" ht="66.75" customHeight="1">
      <c r="A122" s="159">
        <v>3</v>
      </c>
      <c r="B122" s="31" t="s">
        <v>152</v>
      </c>
      <c r="C122" s="98"/>
      <c r="D122" s="98"/>
      <c r="E122" s="154">
        <v>41.2</v>
      </c>
      <c r="F122" s="154">
        <v>30000</v>
      </c>
      <c r="G122" s="98"/>
      <c r="H122" s="58"/>
      <c r="I122" s="59"/>
      <c r="J122" s="98"/>
      <c r="K122" s="98"/>
      <c r="L122" s="133"/>
      <c r="M122" s="38"/>
      <c r="N122" s="58">
        <f>E122</f>
        <v>41.2</v>
      </c>
      <c r="O122" s="59">
        <f>F122</f>
        <v>30000</v>
      </c>
      <c r="P122" s="74"/>
      <c r="Q122" s="80"/>
      <c r="R122" s="76"/>
      <c r="S122" s="76"/>
      <c r="T122" s="72"/>
      <c r="U122" s="76"/>
    </row>
    <row r="123" spans="1:27" s="18" customFormat="1" ht="32.25" customHeight="1">
      <c r="A123" s="168" t="s">
        <v>100</v>
      </c>
      <c r="B123" s="169" t="s">
        <v>27</v>
      </c>
      <c r="C123" s="39"/>
      <c r="D123" s="36"/>
      <c r="E123" s="27"/>
      <c r="F123" s="154"/>
      <c r="G123" s="154"/>
      <c r="H123" s="22"/>
      <c r="I123" s="154"/>
      <c r="J123" s="154"/>
      <c r="K123" s="154"/>
      <c r="L123" s="151"/>
      <c r="M123" s="154"/>
      <c r="N123" s="154"/>
      <c r="O123" s="154"/>
      <c r="P123" s="74"/>
      <c r="Q123" s="80"/>
      <c r="R123" s="76"/>
      <c r="S123" s="76"/>
      <c r="T123" s="72"/>
      <c r="U123" s="76"/>
    </row>
    <row r="124" spans="1:27" s="18" customFormat="1" ht="71.25" customHeight="1">
      <c r="A124" s="159">
        <v>4</v>
      </c>
      <c r="B124" s="153" t="s">
        <v>81</v>
      </c>
      <c r="C124" s="40"/>
      <c r="D124" s="36"/>
      <c r="E124" s="41">
        <v>6.9</v>
      </c>
      <c r="F124" s="154">
        <v>5548.7796099999996</v>
      </c>
      <c r="G124" s="154"/>
      <c r="H124" s="41">
        <f>E124</f>
        <v>6.9</v>
      </c>
      <c r="I124" s="154">
        <f>F124</f>
        <v>5548.7796099999996</v>
      </c>
      <c r="J124" s="154"/>
      <c r="K124" s="154"/>
      <c r="L124" s="151"/>
      <c r="M124" s="154"/>
      <c r="N124" s="154"/>
      <c r="O124" s="154"/>
      <c r="P124" s="74"/>
      <c r="Q124" s="80"/>
      <c r="R124" s="76"/>
      <c r="S124" s="76"/>
      <c r="T124" s="72"/>
      <c r="U124" s="76"/>
    </row>
    <row r="125" spans="1:27" s="18" customFormat="1" ht="30" customHeight="1">
      <c r="A125" s="168" t="s">
        <v>28</v>
      </c>
      <c r="B125" s="169" t="s">
        <v>27</v>
      </c>
      <c r="C125" s="39"/>
      <c r="D125" s="36"/>
      <c r="E125" s="27"/>
      <c r="F125" s="154"/>
      <c r="G125" s="154"/>
      <c r="H125" s="22"/>
      <c r="I125" s="154"/>
      <c r="J125" s="154"/>
      <c r="K125" s="154"/>
      <c r="L125" s="151"/>
      <c r="M125" s="154"/>
      <c r="N125" s="154"/>
      <c r="O125" s="154"/>
      <c r="P125" s="74"/>
      <c r="Q125" s="80"/>
      <c r="R125" s="76"/>
      <c r="S125" s="76"/>
      <c r="T125" s="72"/>
      <c r="U125" s="76"/>
    </row>
    <row r="126" spans="1:27" s="18" customFormat="1" ht="71.25" customHeight="1">
      <c r="A126" s="159">
        <v>5</v>
      </c>
      <c r="B126" s="153" t="s">
        <v>123</v>
      </c>
      <c r="C126" s="40"/>
      <c r="D126" s="36"/>
      <c r="E126" s="41">
        <v>163.1</v>
      </c>
      <c r="F126" s="154">
        <v>250000</v>
      </c>
      <c r="G126" s="154"/>
      <c r="H126" s="41"/>
      <c r="I126" s="154"/>
      <c r="J126" s="154"/>
      <c r="K126" s="154">
        <f>E126</f>
        <v>163.1</v>
      </c>
      <c r="L126" s="151">
        <f>F126</f>
        <v>250000</v>
      </c>
      <c r="M126" s="154"/>
      <c r="N126" s="154"/>
      <c r="O126" s="154"/>
      <c r="P126" s="74"/>
      <c r="Q126" s="80"/>
      <c r="R126" s="76"/>
      <c r="S126" s="76"/>
      <c r="T126" s="72"/>
      <c r="U126" s="76"/>
    </row>
    <row r="127" spans="1:27" s="18" customFormat="1" ht="71.25" customHeight="1">
      <c r="A127" s="138">
        <v>6</v>
      </c>
      <c r="B127" s="153" t="s">
        <v>135</v>
      </c>
      <c r="C127" s="40"/>
      <c r="D127" s="36"/>
      <c r="E127" s="41">
        <v>18.8</v>
      </c>
      <c r="F127" s="154">
        <v>15000</v>
      </c>
      <c r="G127" s="154"/>
      <c r="H127" s="41"/>
      <c r="I127" s="154"/>
      <c r="J127" s="154"/>
      <c r="K127" s="154">
        <f>E127</f>
        <v>18.8</v>
      </c>
      <c r="L127" s="151">
        <f>F127</f>
        <v>15000</v>
      </c>
      <c r="M127" s="154"/>
      <c r="N127" s="154"/>
      <c r="O127" s="154"/>
      <c r="P127" s="74"/>
      <c r="Q127" s="80"/>
      <c r="R127" s="76"/>
      <c r="S127" s="76"/>
      <c r="T127" s="72"/>
      <c r="U127" s="76"/>
    </row>
    <row r="128" spans="1:27" s="18" customFormat="1" ht="71.25" customHeight="1">
      <c r="A128" s="138">
        <v>7</v>
      </c>
      <c r="B128" s="153" t="s">
        <v>156</v>
      </c>
      <c r="C128" s="40"/>
      <c r="D128" s="36"/>
      <c r="E128" s="41">
        <v>12.9</v>
      </c>
      <c r="F128" s="154">
        <v>15000</v>
      </c>
      <c r="G128" s="154"/>
      <c r="H128" s="41"/>
      <c r="I128" s="154"/>
      <c r="J128" s="154"/>
      <c r="K128" s="154"/>
      <c r="L128" s="151"/>
      <c r="M128" s="154"/>
      <c r="N128" s="154">
        <f>E128</f>
        <v>12.9</v>
      </c>
      <c r="O128" s="154">
        <f>F128</f>
        <v>15000</v>
      </c>
      <c r="P128" s="74"/>
      <c r="Q128" s="80"/>
      <c r="R128" s="76"/>
      <c r="S128" s="76"/>
      <c r="T128" s="72"/>
      <c r="U128" s="76"/>
    </row>
    <row r="129" spans="1:21" s="18" customFormat="1" ht="71.25" customHeight="1">
      <c r="A129" s="138">
        <v>8</v>
      </c>
      <c r="B129" s="153" t="s">
        <v>155</v>
      </c>
      <c r="C129" s="40"/>
      <c r="D129" s="36"/>
      <c r="E129" s="41">
        <v>90.3</v>
      </c>
      <c r="F129" s="154">
        <v>55000</v>
      </c>
      <c r="G129" s="154"/>
      <c r="H129" s="41"/>
      <c r="I129" s="154"/>
      <c r="J129" s="154"/>
      <c r="K129" s="154"/>
      <c r="L129" s="151"/>
      <c r="M129" s="154"/>
      <c r="N129" s="154">
        <f>E129</f>
        <v>90.3</v>
      </c>
      <c r="O129" s="154">
        <f>F129</f>
        <v>55000</v>
      </c>
      <c r="P129" s="74"/>
      <c r="Q129" s="80"/>
      <c r="R129" s="76"/>
      <c r="S129" s="76"/>
      <c r="T129" s="72"/>
      <c r="U129" s="76"/>
    </row>
    <row r="130" spans="1:21" s="18" customFormat="1" ht="38.25" customHeight="1">
      <c r="A130" s="170" t="s">
        <v>112</v>
      </c>
      <c r="B130" s="176"/>
      <c r="C130" s="42"/>
      <c r="D130" s="36"/>
      <c r="E130" s="41"/>
      <c r="F130" s="154"/>
      <c r="G130" s="154"/>
      <c r="H130" s="22"/>
      <c r="I130" s="154"/>
      <c r="J130" s="154"/>
      <c r="K130" s="154"/>
      <c r="L130" s="151"/>
      <c r="M130" s="154"/>
      <c r="N130" s="154"/>
      <c r="O130" s="154"/>
      <c r="P130" s="74"/>
      <c r="Q130" s="80"/>
      <c r="R130" s="76"/>
      <c r="S130" s="76"/>
      <c r="T130" s="72"/>
      <c r="U130" s="76"/>
    </row>
    <row r="131" spans="1:21" s="18" customFormat="1" ht="66.75" customHeight="1">
      <c r="A131" s="159">
        <v>9</v>
      </c>
      <c r="B131" s="43" t="s">
        <v>121</v>
      </c>
      <c r="C131" s="40"/>
      <c r="D131" s="36"/>
      <c r="E131" s="41">
        <v>41</v>
      </c>
      <c r="F131" s="154">
        <v>92000</v>
      </c>
      <c r="G131" s="154"/>
      <c r="H131" s="41">
        <f>E131</f>
        <v>41</v>
      </c>
      <c r="I131" s="154">
        <f>F131</f>
        <v>92000</v>
      </c>
      <c r="J131" s="154"/>
      <c r="K131" s="154"/>
      <c r="L131" s="151"/>
      <c r="M131" s="154"/>
      <c r="N131" s="154"/>
      <c r="O131" s="154"/>
      <c r="P131" s="74"/>
      <c r="Q131" s="80"/>
      <c r="R131" s="76"/>
      <c r="S131" s="76"/>
      <c r="T131" s="72"/>
      <c r="U131" s="76"/>
    </row>
    <row r="132" spans="1:21" s="18" customFormat="1" ht="66.75" customHeight="1">
      <c r="A132" s="159">
        <v>10</v>
      </c>
      <c r="B132" s="43" t="s">
        <v>153</v>
      </c>
      <c r="C132" s="40"/>
      <c r="D132" s="36"/>
      <c r="E132" s="41">
        <v>12</v>
      </c>
      <c r="F132" s="154">
        <v>13000</v>
      </c>
      <c r="G132" s="154"/>
      <c r="H132" s="41"/>
      <c r="I132" s="154"/>
      <c r="J132" s="154"/>
      <c r="K132" s="154"/>
      <c r="L132" s="151"/>
      <c r="M132" s="154"/>
      <c r="N132" s="154">
        <f>E132</f>
        <v>12</v>
      </c>
      <c r="O132" s="154">
        <f>F132</f>
        <v>13000</v>
      </c>
      <c r="P132" s="74"/>
      <c r="Q132" s="80"/>
      <c r="R132" s="76"/>
      <c r="S132" s="76"/>
      <c r="T132" s="72"/>
      <c r="U132" s="76"/>
    </row>
    <row r="133" spans="1:21" s="18" customFormat="1" ht="35.25" customHeight="1">
      <c r="A133" s="168" t="s">
        <v>37</v>
      </c>
      <c r="B133" s="169"/>
      <c r="C133" s="40"/>
      <c r="D133" s="36"/>
      <c r="E133" s="41"/>
      <c r="F133" s="154"/>
      <c r="G133" s="154"/>
      <c r="H133" s="41"/>
      <c r="I133" s="154"/>
      <c r="J133" s="154"/>
      <c r="K133" s="154"/>
      <c r="L133" s="151"/>
      <c r="M133" s="154"/>
      <c r="N133" s="154"/>
      <c r="O133" s="154"/>
      <c r="P133" s="74"/>
      <c r="Q133" s="80"/>
      <c r="R133" s="76"/>
      <c r="S133" s="76"/>
      <c r="T133" s="72"/>
      <c r="U133" s="76"/>
    </row>
    <row r="134" spans="1:21" s="18" customFormat="1" ht="57.75" customHeight="1">
      <c r="A134" s="159">
        <v>11</v>
      </c>
      <c r="B134" s="43" t="s">
        <v>82</v>
      </c>
      <c r="C134" s="40"/>
      <c r="D134" s="36"/>
      <c r="E134" s="41">
        <v>65.3</v>
      </c>
      <c r="F134" s="154">
        <v>24000</v>
      </c>
      <c r="G134" s="154"/>
      <c r="H134" s="41"/>
      <c r="I134" s="154"/>
      <c r="J134" s="154"/>
      <c r="K134" s="154">
        <f>E134</f>
        <v>65.3</v>
      </c>
      <c r="L134" s="151">
        <f>F134</f>
        <v>24000</v>
      </c>
      <c r="M134" s="154"/>
      <c r="N134" s="154"/>
      <c r="O134" s="154"/>
      <c r="P134" s="74"/>
      <c r="Q134" s="80"/>
      <c r="R134" s="76"/>
      <c r="S134" s="76"/>
      <c r="T134" s="72"/>
      <c r="U134" s="76"/>
    </row>
    <row r="135" spans="1:21" s="18" customFormat="1" ht="66" customHeight="1">
      <c r="A135" s="138">
        <v>12</v>
      </c>
      <c r="B135" s="43" t="s">
        <v>154</v>
      </c>
      <c r="C135" s="40"/>
      <c r="D135" s="36"/>
      <c r="E135" s="154">
        <v>59.1</v>
      </c>
      <c r="F135" s="154">
        <v>45000</v>
      </c>
      <c r="G135" s="154"/>
      <c r="H135" s="41"/>
      <c r="I135" s="154"/>
      <c r="J135" s="154"/>
      <c r="K135" s="154"/>
      <c r="L135" s="151"/>
      <c r="M135" s="154"/>
      <c r="N135" s="154">
        <f>E135</f>
        <v>59.1</v>
      </c>
      <c r="O135" s="154">
        <f>F135</f>
        <v>45000</v>
      </c>
      <c r="P135" s="74"/>
      <c r="Q135" s="80"/>
      <c r="R135" s="76"/>
      <c r="S135" s="76"/>
      <c r="T135" s="72"/>
      <c r="U135" s="76"/>
    </row>
    <row r="136" spans="1:21" s="18" customFormat="1" ht="35.25" customHeight="1">
      <c r="A136" s="170" t="s">
        <v>113</v>
      </c>
      <c r="B136" s="172"/>
      <c r="C136" s="147"/>
      <c r="D136" s="36"/>
      <c r="E136" s="27"/>
      <c r="F136" s="157"/>
      <c r="G136" s="154"/>
      <c r="H136" s="22"/>
      <c r="I136" s="154"/>
      <c r="J136" s="154"/>
      <c r="K136" s="154"/>
      <c r="L136" s="151"/>
      <c r="M136" s="154"/>
      <c r="N136" s="154"/>
      <c r="O136" s="154"/>
      <c r="P136" s="74"/>
      <c r="Q136" s="80"/>
      <c r="R136" s="76"/>
      <c r="S136" s="76"/>
      <c r="T136" s="72"/>
      <c r="U136" s="76"/>
    </row>
    <row r="137" spans="1:21" s="18" customFormat="1" ht="55.5" customHeight="1">
      <c r="A137" s="159">
        <v>13</v>
      </c>
      <c r="B137" s="43" t="s">
        <v>122</v>
      </c>
      <c r="C137" s="153"/>
      <c r="D137" s="36"/>
      <c r="E137" s="41">
        <v>38.6</v>
      </c>
      <c r="F137" s="154">
        <v>15190.3</v>
      </c>
      <c r="G137" s="154"/>
      <c r="H137" s="41">
        <f>E137</f>
        <v>38.6</v>
      </c>
      <c r="I137" s="154">
        <f>F137</f>
        <v>15190.3</v>
      </c>
      <c r="J137" s="154"/>
      <c r="K137" s="154"/>
      <c r="L137" s="151"/>
      <c r="M137" s="154"/>
      <c r="N137" s="154"/>
      <c r="O137" s="154"/>
      <c r="P137" s="74"/>
      <c r="Q137" s="80"/>
      <c r="R137" s="76"/>
      <c r="S137" s="76"/>
      <c r="T137" s="72"/>
      <c r="U137" s="76"/>
    </row>
    <row r="138" spans="1:21" s="18" customFormat="1" ht="40.5" customHeight="1">
      <c r="A138" s="170" t="s">
        <v>126</v>
      </c>
      <c r="B138" s="172"/>
      <c r="C138" s="19"/>
      <c r="D138" s="36"/>
      <c r="E138" s="41"/>
      <c r="F138" s="154"/>
      <c r="G138" s="154" t="s">
        <v>17</v>
      </c>
      <c r="H138" s="22"/>
      <c r="I138" s="154"/>
      <c r="J138" s="154"/>
      <c r="K138" s="154"/>
      <c r="L138" s="151"/>
      <c r="M138" s="154"/>
      <c r="N138" s="154"/>
      <c r="O138" s="154"/>
      <c r="P138" s="74"/>
      <c r="Q138" s="80"/>
      <c r="R138" s="76"/>
      <c r="S138" s="76"/>
      <c r="T138" s="72"/>
      <c r="U138" s="76"/>
    </row>
    <row r="139" spans="1:21" s="18" customFormat="1" ht="69.75" customHeight="1">
      <c r="A139" s="159">
        <v>14</v>
      </c>
      <c r="B139" s="43" t="s">
        <v>157</v>
      </c>
      <c r="C139" s="19"/>
      <c r="D139" s="36"/>
      <c r="E139" s="41">
        <v>43.3</v>
      </c>
      <c r="F139" s="154">
        <v>30000</v>
      </c>
      <c r="G139" s="154"/>
      <c r="H139" s="41"/>
      <c r="I139" s="154"/>
      <c r="J139" s="154"/>
      <c r="K139" s="154"/>
      <c r="L139" s="151"/>
      <c r="M139" s="154"/>
      <c r="N139" s="154">
        <f>E139</f>
        <v>43.3</v>
      </c>
      <c r="O139" s="154">
        <f>F139</f>
        <v>30000</v>
      </c>
      <c r="P139" s="74"/>
      <c r="Q139" s="80"/>
      <c r="R139" s="76"/>
      <c r="S139" s="76"/>
      <c r="T139" s="72"/>
      <c r="U139" s="76"/>
    </row>
    <row r="140" spans="1:21" s="18" customFormat="1" ht="38.25" customHeight="1">
      <c r="A140" s="170" t="s">
        <v>66</v>
      </c>
      <c r="B140" s="172"/>
      <c r="C140" s="19"/>
      <c r="D140" s="36"/>
      <c r="E140" s="41"/>
      <c r="F140" s="154"/>
      <c r="G140" s="154"/>
      <c r="H140" s="22"/>
      <c r="I140" s="154"/>
      <c r="J140" s="154"/>
      <c r="K140" s="154"/>
      <c r="L140" s="151"/>
      <c r="M140" s="154"/>
      <c r="N140" s="154"/>
      <c r="O140" s="154"/>
      <c r="P140" s="74"/>
      <c r="Q140" s="80"/>
      <c r="R140" s="76"/>
      <c r="S140" s="76"/>
      <c r="T140" s="72"/>
      <c r="U140" s="76"/>
    </row>
    <row r="141" spans="1:21" s="18" customFormat="1" ht="83.25" customHeight="1">
      <c r="A141" s="159">
        <v>15</v>
      </c>
      <c r="B141" s="43" t="s">
        <v>83</v>
      </c>
      <c r="C141" s="19"/>
      <c r="D141" s="36"/>
      <c r="E141" s="41">
        <v>29.3</v>
      </c>
      <c r="F141" s="154">
        <v>10000.184240000001</v>
      </c>
      <c r="G141" s="154"/>
      <c r="H141" s="41">
        <f>E141</f>
        <v>29.3</v>
      </c>
      <c r="I141" s="154">
        <f>F141</f>
        <v>10000.184240000001</v>
      </c>
      <c r="J141" s="154"/>
      <c r="K141" s="154"/>
      <c r="L141" s="151"/>
      <c r="M141" s="154"/>
      <c r="N141" s="154"/>
      <c r="O141" s="154"/>
      <c r="P141" s="74"/>
      <c r="Q141" s="80"/>
      <c r="R141" s="76"/>
      <c r="S141" s="76"/>
      <c r="T141" s="72"/>
      <c r="U141" s="76"/>
    </row>
    <row r="142" spans="1:21" s="18" customFormat="1" ht="74.25" customHeight="1">
      <c r="A142" s="159">
        <v>16</v>
      </c>
      <c r="B142" s="56" t="s">
        <v>91</v>
      </c>
      <c r="C142" s="15"/>
      <c r="D142" s="47"/>
      <c r="E142" s="154">
        <v>50.7</v>
      </c>
      <c r="F142" s="57">
        <f>I142+L142</f>
        <v>355000</v>
      </c>
      <c r="G142" s="151"/>
      <c r="H142" s="41"/>
      <c r="I142" s="154">
        <v>50000</v>
      </c>
      <c r="J142" s="151"/>
      <c r="K142" s="151">
        <v>50.7</v>
      </c>
      <c r="L142" s="151">
        <v>305000</v>
      </c>
      <c r="M142" s="154"/>
      <c r="N142" s="154"/>
      <c r="O142" s="154"/>
      <c r="P142" s="74"/>
      <c r="Q142" s="80"/>
      <c r="R142" s="76"/>
      <c r="S142" s="76"/>
      <c r="T142" s="72"/>
      <c r="U142" s="76"/>
    </row>
    <row r="143" spans="1:21" s="18" customFormat="1" ht="51.75" customHeight="1">
      <c r="A143" s="140">
        <v>17</v>
      </c>
      <c r="B143" s="119" t="s">
        <v>92</v>
      </c>
      <c r="C143" s="120"/>
      <c r="D143" s="121"/>
      <c r="E143" s="115">
        <v>77.8</v>
      </c>
      <c r="F143" s="122">
        <v>250438.80874000001</v>
      </c>
      <c r="G143" s="117"/>
      <c r="H143" s="123">
        <f t="shared" ref="H143" si="4">E143</f>
        <v>77.8</v>
      </c>
      <c r="I143" s="115">
        <f>F143</f>
        <v>250438.80874000001</v>
      </c>
      <c r="J143" s="117"/>
      <c r="K143" s="117"/>
      <c r="L143" s="117"/>
      <c r="M143" s="154"/>
      <c r="N143" s="154"/>
      <c r="O143" s="154"/>
      <c r="P143" s="74"/>
      <c r="Q143" s="80"/>
      <c r="R143" s="76"/>
      <c r="S143" s="76"/>
      <c r="T143" s="72"/>
      <c r="U143" s="76"/>
    </row>
    <row r="144" spans="1:21" s="18" customFormat="1" ht="69.75" customHeight="1">
      <c r="A144" s="159">
        <v>18</v>
      </c>
      <c r="B144" s="56" t="s">
        <v>158</v>
      </c>
      <c r="C144" s="142"/>
      <c r="D144" s="143"/>
      <c r="E144" s="154">
        <v>48.9</v>
      </c>
      <c r="F144" s="154">
        <v>60000</v>
      </c>
      <c r="G144" s="151"/>
      <c r="H144" s="144"/>
      <c r="I144" s="151"/>
      <c r="J144" s="151"/>
      <c r="K144" s="151"/>
      <c r="L144" s="151"/>
      <c r="M144" s="154"/>
      <c r="N144" s="154">
        <f>E144</f>
        <v>48.9</v>
      </c>
      <c r="O144" s="154">
        <f>F144</f>
        <v>60000</v>
      </c>
      <c r="P144" s="74"/>
      <c r="Q144" s="80"/>
      <c r="R144" s="76"/>
      <c r="S144" s="76"/>
      <c r="T144" s="72"/>
      <c r="U144" s="76"/>
    </row>
    <row r="145" spans="1:27" s="44" customFormat="1" ht="37.5" customHeight="1">
      <c r="A145" s="135" t="s">
        <v>18</v>
      </c>
      <c r="B145" s="177" t="s">
        <v>84</v>
      </c>
      <c r="C145" s="178"/>
      <c r="D145" s="178"/>
      <c r="E145" s="178"/>
      <c r="F145" s="178"/>
      <c r="G145" s="178"/>
      <c r="H145" s="178"/>
      <c r="I145" s="178"/>
      <c r="J145" s="178"/>
      <c r="K145" s="178"/>
      <c r="L145" s="178"/>
      <c r="M145" s="178"/>
      <c r="N145" s="178"/>
      <c r="O145" s="179"/>
      <c r="P145" s="81"/>
      <c r="Q145" s="82"/>
      <c r="R145" s="82"/>
      <c r="S145" s="82"/>
      <c r="T145" s="82"/>
      <c r="U145" s="82"/>
      <c r="W145" s="44" t="s">
        <v>10</v>
      </c>
    </row>
    <row r="146" spans="1:27" s="44" customFormat="1" ht="34.5" customHeight="1">
      <c r="A146" s="139"/>
      <c r="B146" s="173" t="s">
        <v>14</v>
      </c>
      <c r="C146" s="173"/>
      <c r="D146" s="124">
        <f>D148+D149+D150+D155+D156+D157+D163+D166+D169+D172</f>
        <v>12.100000000000001</v>
      </c>
      <c r="E146" s="125"/>
      <c r="F146" s="124">
        <f>F148+F149+F150+F155+F156+F157+F163+F166+F169+F172</f>
        <v>1776715.78853</v>
      </c>
      <c r="G146" s="124">
        <f>G172</f>
        <v>2.2999999999999998</v>
      </c>
      <c r="H146" s="124"/>
      <c r="I146" s="124">
        <f>I148+I149+I172</f>
        <v>404715.78853000002</v>
      </c>
      <c r="J146" s="124">
        <f>J158</f>
        <v>3.3</v>
      </c>
      <c r="K146" s="124"/>
      <c r="L146" s="134">
        <f>L151+L158+L164+L167+L170</f>
        <v>722000</v>
      </c>
      <c r="M146" s="146">
        <f>M157</f>
        <v>6.5</v>
      </c>
      <c r="N146" s="146"/>
      <c r="O146" s="146">
        <f>O157</f>
        <v>650000</v>
      </c>
      <c r="P146" s="77">
        <f>G146+J146+M146</f>
        <v>12.1</v>
      </c>
      <c r="Q146" s="83">
        <f>I146+L146+O146</f>
        <v>1776715.78853</v>
      </c>
      <c r="R146" s="82"/>
      <c r="S146" s="83" t="e">
        <f>#REF!+I146+L146</f>
        <v>#REF!</v>
      </c>
      <c r="T146" s="82"/>
      <c r="U146" s="82"/>
    </row>
    <row r="147" spans="1:27" s="44" customFormat="1" ht="30" customHeight="1">
      <c r="A147" s="168" t="s">
        <v>15</v>
      </c>
      <c r="B147" s="169"/>
      <c r="C147" s="45"/>
      <c r="D147" s="146"/>
      <c r="E147" s="45"/>
      <c r="F147" s="146"/>
      <c r="G147" s="146"/>
      <c r="H147" s="45"/>
      <c r="I147" s="17"/>
      <c r="J147" s="146"/>
      <c r="K147" s="146"/>
      <c r="L147" s="17"/>
      <c r="M147" s="146"/>
      <c r="N147" s="146"/>
      <c r="O147" s="146"/>
      <c r="P147" s="77"/>
      <c r="Q147" s="82"/>
      <c r="R147" s="82"/>
      <c r="S147" s="83"/>
      <c r="T147" s="82"/>
      <c r="U147" s="82"/>
    </row>
    <row r="148" spans="1:27" s="44" customFormat="1" ht="66" customHeight="1">
      <c r="A148" s="159">
        <v>1</v>
      </c>
      <c r="B148" s="31" t="s">
        <v>166</v>
      </c>
      <c r="C148" s="21" t="s">
        <v>16</v>
      </c>
      <c r="D148" s="146"/>
      <c r="E148" s="41">
        <v>24.3</v>
      </c>
      <c r="F148" s="154">
        <v>15715.78853</v>
      </c>
      <c r="G148" s="146"/>
      <c r="H148" s="41">
        <f>E148</f>
        <v>24.3</v>
      </c>
      <c r="I148" s="154">
        <f>F148</f>
        <v>15715.78853</v>
      </c>
      <c r="J148" s="146"/>
      <c r="K148" s="146"/>
      <c r="L148" s="17"/>
      <c r="M148" s="146"/>
      <c r="N148" s="146"/>
      <c r="O148" s="146"/>
      <c r="P148" s="77"/>
      <c r="Q148" s="82"/>
      <c r="R148" s="82"/>
      <c r="S148" s="82"/>
      <c r="T148" s="82"/>
      <c r="U148" s="82"/>
    </row>
    <row r="149" spans="1:27" s="44" customFormat="1" ht="69" customHeight="1">
      <c r="A149" s="159">
        <v>2</v>
      </c>
      <c r="B149" s="101" t="s">
        <v>170</v>
      </c>
      <c r="C149" s="21" t="s">
        <v>16</v>
      </c>
      <c r="D149" s="146"/>
      <c r="E149" s="41"/>
      <c r="F149" s="154">
        <v>64000</v>
      </c>
      <c r="G149" s="146"/>
      <c r="H149" s="41"/>
      <c r="I149" s="151">
        <f>F149</f>
        <v>64000</v>
      </c>
      <c r="J149" s="146"/>
      <c r="K149" s="146"/>
      <c r="L149" s="17"/>
      <c r="M149" s="146"/>
      <c r="N149" s="146"/>
      <c r="O149" s="146" t="s">
        <v>72</v>
      </c>
      <c r="P149" s="77"/>
      <c r="Q149" s="82"/>
      <c r="R149" s="82"/>
      <c r="S149" s="82"/>
      <c r="T149" s="82"/>
      <c r="U149" s="82"/>
    </row>
    <row r="150" spans="1:27" s="44" customFormat="1" ht="50.25" customHeight="1">
      <c r="A150" s="159">
        <v>3</v>
      </c>
      <c r="B150" s="101" t="s">
        <v>167</v>
      </c>
      <c r="C150" s="100" t="s">
        <v>18</v>
      </c>
      <c r="D150" s="146"/>
      <c r="E150" s="41"/>
      <c r="F150" s="154">
        <v>100000</v>
      </c>
      <c r="G150" s="146"/>
      <c r="H150" s="41"/>
      <c r="I150" s="151"/>
      <c r="J150" s="146"/>
      <c r="K150" s="146"/>
      <c r="L150" s="151">
        <f>F150</f>
        <v>100000</v>
      </c>
      <c r="M150" s="154"/>
      <c r="N150" s="154"/>
      <c r="O150" s="154"/>
      <c r="P150" s="77"/>
      <c r="Q150" s="82"/>
      <c r="R150" s="82"/>
      <c r="S150" s="82"/>
      <c r="T150" s="82"/>
      <c r="U150" s="82"/>
    </row>
    <row r="151" spans="1:27" s="44" customFormat="1" ht="30" customHeight="1">
      <c r="A151" s="174" t="s">
        <v>20</v>
      </c>
      <c r="B151" s="175"/>
      <c r="C151" s="175"/>
      <c r="D151" s="146"/>
      <c r="E151" s="46">
        <f>SUM(E148:E150)</f>
        <v>24.3</v>
      </c>
      <c r="F151" s="146">
        <f>SUM(F148:F150)</f>
        <v>179715.78853000002</v>
      </c>
      <c r="G151" s="146"/>
      <c r="H151" s="46">
        <f>H148</f>
        <v>24.3</v>
      </c>
      <c r="I151" s="17">
        <f>SUM(I148:I149)</f>
        <v>79715.788530000005</v>
      </c>
      <c r="J151" s="146"/>
      <c r="K151" s="146"/>
      <c r="L151" s="17">
        <f>L150</f>
        <v>100000</v>
      </c>
      <c r="M151" s="146"/>
      <c r="N151" s="146"/>
      <c r="O151" s="146"/>
      <c r="P151" s="77"/>
      <c r="Q151" s="82"/>
      <c r="R151" s="82"/>
      <c r="S151" s="82"/>
      <c r="T151" s="82"/>
      <c r="U151" s="82" t="s">
        <v>10</v>
      </c>
    </row>
    <row r="152" spans="1:27" s="44" customFormat="1" ht="28.5" customHeight="1">
      <c r="A152" s="168" t="s">
        <v>98</v>
      </c>
      <c r="B152" s="169"/>
      <c r="C152" s="47"/>
      <c r="D152" s="47"/>
      <c r="E152" s="47"/>
      <c r="F152" s="47"/>
      <c r="G152" s="16"/>
      <c r="H152" s="16"/>
      <c r="I152" s="49"/>
      <c r="J152" s="16"/>
      <c r="K152" s="16"/>
      <c r="L152" s="49"/>
      <c r="M152" s="16"/>
      <c r="N152" s="16"/>
      <c r="O152" s="16"/>
      <c r="P152" s="84"/>
      <c r="Q152" s="82"/>
      <c r="R152" s="82"/>
      <c r="S152" s="82"/>
      <c r="T152" s="82"/>
      <c r="U152" s="82"/>
    </row>
    <row r="153" spans="1:27" s="44" customFormat="1" ht="78" hidden="1" customHeight="1">
      <c r="A153" s="159">
        <v>2</v>
      </c>
      <c r="B153" s="31" t="s">
        <v>85</v>
      </c>
      <c r="C153" s="21" t="s">
        <v>24</v>
      </c>
      <c r="D153" s="47"/>
      <c r="E153" s="47"/>
      <c r="F153" s="154"/>
      <c r="G153" s="16"/>
      <c r="H153" s="16"/>
      <c r="I153" s="49"/>
      <c r="J153" s="16"/>
      <c r="K153" s="16"/>
      <c r="L153" s="49"/>
      <c r="M153" s="16"/>
      <c r="N153" s="16"/>
      <c r="O153" s="16"/>
      <c r="P153" s="84"/>
      <c r="Q153" s="82"/>
      <c r="R153" s="82"/>
      <c r="S153" s="82"/>
      <c r="T153" s="82"/>
      <c r="U153" s="82"/>
      <c r="V153" s="44" t="s">
        <v>17</v>
      </c>
    </row>
    <row r="154" spans="1:27" s="44" customFormat="1" ht="96" hidden="1" customHeight="1">
      <c r="A154" s="159">
        <v>3</v>
      </c>
      <c r="B154" s="31" t="s">
        <v>86</v>
      </c>
      <c r="C154" s="21" t="s">
        <v>24</v>
      </c>
      <c r="D154" s="47"/>
      <c r="E154" s="47"/>
      <c r="F154" s="154"/>
      <c r="G154" s="16"/>
      <c r="H154" s="16"/>
      <c r="I154" s="49"/>
      <c r="J154" s="16"/>
      <c r="K154" s="16"/>
      <c r="L154" s="49"/>
      <c r="M154" s="16"/>
      <c r="N154" s="16"/>
      <c r="O154" s="16"/>
      <c r="P154" s="84"/>
      <c r="Q154" s="82"/>
      <c r="R154" s="82"/>
      <c r="S154" s="82"/>
      <c r="T154" s="82"/>
      <c r="U154" s="82"/>
      <c r="AA154" s="44" t="s">
        <v>72</v>
      </c>
    </row>
    <row r="155" spans="1:27" s="44" customFormat="1" ht="47.25" customHeight="1">
      <c r="A155" s="159">
        <v>4</v>
      </c>
      <c r="B155" s="110" t="s">
        <v>128</v>
      </c>
      <c r="C155" s="63" t="s">
        <v>24</v>
      </c>
      <c r="D155" s="102">
        <v>3.3</v>
      </c>
      <c r="E155" s="47"/>
      <c r="F155" s="50">
        <v>310000</v>
      </c>
      <c r="G155" s="16"/>
      <c r="H155" s="16"/>
      <c r="I155" s="34"/>
      <c r="J155" s="149">
        <f>D155</f>
        <v>3.3</v>
      </c>
      <c r="K155" s="154"/>
      <c r="L155" s="151">
        <f>F155</f>
        <v>310000</v>
      </c>
      <c r="M155" s="154"/>
      <c r="N155" s="154"/>
      <c r="O155" s="154"/>
      <c r="P155" s="74"/>
      <c r="Q155" s="82" t="s">
        <v>72</v>
      </c>
      <c r="R155" s="82"/>
      <c r="S155" s="82"/>
      <c r="T155" s="82"/>
      <c r="U155" s="82"/>
    </row>
    <row r="156" spans="1:27" s="82" customFormat="1" ht="48" customHeight="1">
      <c r="A156" s="141">
        <v>5</v>
      </c>
      <c r="B156" s="110" t="s">
        <v>163</v>
      </c>
      <c r="C156" s="21" t="s">
        <v>24</v>
      </c>
      <c r="D156" s="102"/>
      <c r="E156" s="105"/>
      <c r="F156" s="106">
        <v>125000</v>
      </c>
      <c r="G156" s="107"/>
      <c r="H156" s="107"/>
      <c r="I156" s="108"/>
      <c r="J156" s="65"/>
      <c r="K156" s="104"/>
      <c r="L156" s="97">
        <f>F156</f>
        <v>125000</v>
      </c>
      <c r="M156" s="104"/>
      <c r="N156" s="104"/>
      <c r="O156" s="104"/>
      <c r="P156" s="74"/>
    </row>
    <row r="157" spans="1:27" s="82" customFormat="1" ht="45" customHeight="1">
      <c r="A157" s="141">
        <v>6</v>
      </c>
      <c r="B157" s="110" t="s">
        <v>160</v>
      </c>
      <c r="C157" s="63" t="s">
        <v>24</v>
      </c>
      <c r="D157" s="102">
        <v>6.5</v>
      </c>
      <c r="E157" s="105"/>
      <c r="F157" s="106">
        <v>650000</v>
      </c>
      <c r="G157" s="107"/>
      <c r="H157" s="107"/>
      <c r="I157" s="108"/>
      <c r="J157" s="65"/>
      <c r="K157" s="104"/>
      <c r="L157" s="97"/>
      <c r="M157" s="65">
        <f>D157</f>
        <v>6.5</v>
      </c>
      <c r="N157" s="104"/>
      <c r="O157" s="104">
        <f>F157</f>
        <v>650000</v>
      </c>
      <c r="P157" s="74"/>
    </row>
    <row r="158" spans="1:27" s="44" customFormat="1" ht="33.75" customHeight="1">
      <c r="A158" s="165" t="s">
        <v>99</v>
      </c>
      <c r="B158" s="166"/>
      <c r="C158" s="167"/>
      <c r="D158" s="146">
        <f>SUM(D155:D157)</f>
        <v>9.8000000000000007</v>
      </c>
      <c r="E158" s="47"/>
      <c r="F158" s="146">
        <f>SUM(F155:F157)</f>
        <v>1085000</v>
      </c>
      <c r="G158" s="146"/>
      <c r="H158" s="146"/>
      <c r="I158" s="146">
        <f>SUM(I155:I156)</f>
        <v>0</v>
      </c>
      <c r="J158" s="146">
        <f>J155</f>
        <v>3.3</v>
      </c>
      <c r="K158" s="146"/>
      <c r="L158" s="17">
        <f>SUM(L155:L156)</f>
        <v>435000</v>
      </c>
      <c r="M158" s="146">
        <f>SUM(M157)</f>
        <v>6.5</v>
      </c>
      <c r="N158" s="146"/>
      <c r="O158" s="146">
        <f>SUM(O157)</f>
        <v>650000</v>
      </c>
      <c r="P158" s="77"/>
      <c r="Q158" s="82"/>
      <c r="R158" s="82"/>
      <c r="S158" s="82"/>
      <c r="T158" s="82"/>
      <c r="U158" s="82"/>
    </row>
    <row r="159" spans="1:27" s="44" customFormat="1" ht="31.5" hidden="1" customHeight="1">
      <c r="A159" s="170" t="s">
        <v>100</v>
      </c>
      <c r="B159" s="172"/>
      <c r="C159" s="21"/>
      <c r="D159" s="47"/>
      <c r="E159" s="47"/>
      <c r="F159" s="146"/>
      <c r="G159" s="146"/>
      <c r="H159" s="146"/>
      <c r="I159" s="17"/>
      <c r="J159" s="146"/>
      <c r="K159" s="146"/>
      <c r="L159" s="17"/>
      <c r="M159" s="146"/>
      <c r="N159" s="146"/>
      <c r="O159" s="146"/>
      <c r="P159" s="77"/>
      <c r="Q159" s="82"/>
      <c r="R159" s="82"/>
      <c r="S159" s="82"/>
      <c r="T159" s="82"/>
      <c r="U159" s="82"/>
    </row>
    <row r="160" spans="1:27" s="44" customFormat="1" ht="54.75" hidden="1" customHeight="1">
      <c r="A160" s="159">
        <v>14</v>
      </c>
      <c r="B160" s="31" t="s">
        <v>87</v>
      </c>
      <c r="C160" s="21"/>
      <c r="D160" s="30"/>
      <c r="E160" s="47"/>
      <c r="F160" s="154"/>
      <c r="G160" s="51"/>
      <c r="H160" s="154"/>
      <c r="I160" s="151"/>
      <c r="J160" s="146"/>
      <c r="K160" s="146"/>
      <c r="L160" s="17"/>
      <c r="M160" s="146"/>
      <c r="N160" s="146"/>
      <c r="O160" s="146"/>
      <c r="P160" s="77"/>
      <c r="Q160" s="82"/>
      <c r="R160" s="82"/>
      <c r="S160" s="82"/>
      <c r="T160" s="82"/>
      <c r="U160" s="82"/>
    </row>
    <row r="161" spans="1:28" s="44" customFormat="1" ht="39.75" hidden="1" customHeight="1">
      <c r="A161" s="165" t="s">
        <v>101</v>
      </c>
      <c r="B161" s="166"/>
      <c r="C161" s="167"/>
      <c r="D161" s="146">
        <f>D160</f>
        <v>0</v>
      </c>
      <c r="E161" s="47"/>
      <c r="F161" s="146">
        <f>F160</f>
        <v>0</v>
      </c>
      <c r="G161" s="146"/>
      <c r="H161" s="146"/>
      <c r="I161" s="17"/>
      <c r="J161" s="146"/>
      <c r="K161" s="146"/>
      <c r="L161" s="17"/>
      <c r="M161" s="146"/>
      <c r="N161" s="146"/>
      <c r="O161" s="146"/>
      <c r="P161" s="77"/>
      <c r="Q161" s="82"/>
      <c r="R161" s="82"/>
      <c r="S161" s="82"/>
      <c r="T161" s="82"/>
      <c r="U161" s="82"/>
    </row>
    <row r="162" spans="1:28" s="44" customFormat="1" ht="25.5" customHeight="1">
      <c r="A162" s="170" t="s">
        <v>124</v>
      </c>
      <c r="B162" s="172"/>
      <c r="C162" s="21"/>
      <c r="D162" s="47"/>
      <c r="E162" s="47"/>
      <c r="F162" s="146"/>
      <c r="G162" s="16"/>
      <c r="H162" s="16"/>
      <c r="I162" s="49"/>
      <c r="J162" s="16"/>
      <c r="K162" s="16"/>
      <c r="L162" s="49"/>
      <c r="M162" s="16"/>
      <c r="N162" s="16"/>
      <c r="O162" s="16"/>
      <c r="P162" s="84"/>
      <c r="Q162" s="82"/>
      <c r="R162" s="82"/>
      <c r="S162" s="82"/>
      <c r="T162" s="82"/>
      <c r="U162" s="82"/>
      <c r="AB162" s="44" t="s">
        <v>10</v>
      </c>
    </row>
    <row r="163" spans="1:28" s="44" customFormat="1" ht="51" customHeight="1">
      <c r="A163" s="159">
        <v>7</v>
      </c>
      <c r="B163" s="31" t="s">
        <v>164</v>
      </c>
      <c r="C163" s="21" t="s">
        <v>16</v>
      </c>
      <c r="D163" s="47"/>
      <c r="E163" s="47"/>
      <c r="F163" s="154">
        <v>142000</v>
      </c>
      <c r="G163" s="16"/>
      <c r="H163" s="16"/>
      <c r="I163" s="49"/>
      <c r="J163" s="16"/>
      <c r="K163" s="16"/>
      <c r="L163" s="151">
        <f>F163</f>
        <v>142000</v>
      </c>
      <c r="M163" s="154"/>
      <c r="N163" s="154"/>
      <c r="O163" s="154"/>
      <c r="P163" s="84"/>
      <c r="Q163" s="82"/>
      <c r="R163" s="82"/>
      <c r="S163" s="82"/>
      <c r="T163" s="82"/>
      <c r="U163" s="82"/>
    </row>
    <row r="164" spans="1:28" s="44" customFormat="1" ht="30" customHeight="1">
      <c r="A164" s="170" t="s">
        <v>125</v>
      </c>
      <c r="B164" s="171"/>
      <c r="C164" s="172"/>
      <c r="D164" s="47"/>
      <c r="E164" s="47"/>
      <c r="F164" s="146">
        <f>F163</f>
        <v>142000</v>
      </c>
      <c r="G164" s="16"/>
      <c r="H164" s="16"/>
      <c r="I164" s="49"/>
      <c r="J164" s="16"/>
      <c r="K164" s="16"/>
      <c r="L164" s="49">
        <f>L163</f>
        <v>142000</v>
      </c>
      <c r="M164" s="16"/>
      <c r="N164" s="16"/>
      <c r="O164" s="16"/>
      <c r="P164" s="84"/>
      <c r="Q164" s="82"/>
      <c r="R164" s="82"/>
      <c r="S164" s="82"/>
      <c r="T164" s="82"/>
      <c r="U164" s="82"/>
    </row>
    <row r="165" spans="1:28" s="44" customFormat="1" ht="29.25" customHeight="1">
      <c r="A165" s="170" t="s">
        <v>126</v>
      </c>
      <c r="B165" s="172"/>
      <c r="C165" s="21"/>
      <c r="D165" s="47"/>
      <c r="E165" s="47"/>
      <c r="F165" s="146"/>
      <c r="G165" s="16"/>
      <c r="H165" s="16"/>
      <c r="I165" s="49"/>
      <c r="J165" s="16"/>
      <c r="K165" s="16"/>
      <c r="L165" s="49"/>
      <c r="M165" s="16"/>
      <c r="N165" s="16"/>
      <c r="O165" s="16"/>
      <c r="P165" s="84"/>
      <c r="Q165" s="82"/>
      <c r="R165" s="82"/>
      <c r="S165" s="82"/>
      <c r="T165" s="82"/>
      <c r="U165" s="82"/>
      <c r="AB165" s="44" t="s">
        <v>10</v>
      </c>
    </row>
    <row r="166" spans="1:28" s="44" customFormat="1" ht="44.25" customHeight="1">
      <c r="A166" s="159">
        <v>8</v>
      </c>
      <c r="B166" s="31" t="s">
        <v>165</v>
      </c>
      <c r="C166" s="21" t="s">
        <v>30</v>
      </c>
      <c r="D166" s="149"/>
      <c r="E166" s="149">
        <v>6.8</v>
      </c>
      <c r="F166" s="154">
        <v>25000</v>
      </c>
      <c r="G166" s="16"/>
      <c r="H166" s="16"/>
      <c r="I166" s="49"/>
      <c r="J166" s="149"/>
      <c r="K166" s="149">
        <f>E166</f>
        <v>6.8</v>
      </c>
      <c r="L166" s="151">
        <f>F166</f>
        <v>25000</v>
      </c>
      <c r="M166" s="154"/>
      <c r="N166" s="154"/>
      <c r="O166" s="154"/>
      <c r="P166" s="84"/>
      <c r="Q166" s="82" t="s">
        <v>72</v>
      </c>
      <c r="R166" s="82"/>
      <c r="S166" s="82"/>
      <c r="T166" s="82"/>
      <c r="U166" s="82"/>
    </row>
    <row r="167" spans="1:28" s="44" customFormat="1" ht="35.25" customHeight="1">
      <c r="A167" s="170" t="s">
        <v>127</v>
      </c>
      <c r="B167" s="171"/>
      <c r="C167" s="172"/>
      <c r="D167" s="46"/>
      <c r="E167" s="146">
        <f>E166</f>
        <v>6.8</v>
      </c>
      <c r="F167" s="146">
        <f>SUM(F166:F166)</f>
        <v>25000</v>
      </c>
      <c r="G167" s="16"/>
      <c r="H167" s="16"/>
      <c r="I167" s="49"/>
      <c r="J167" s="48"/>
      <c r="K167" s="146">
        <f>K166</f>
        <v>6.8</v>
      </c>
      <c r="L167" s="49">
        <f>L166</f>
        <v>25000</v>
      </c>
      <c r="M167" s="146"/>
      <c r="N167" s="16"/>
      <c r="O167" s="146"/>
      <c r="P167" s="84"/>
      <c r="Q167" s="82"/>
      <c r="R167" s="82"/>
      <c r="S167" s="82"/>
      <c r="T167" s="82"/>
      <c r="U167" s="82"/>
    </row>
    <row r="168" spans="1:28" s="44" customFormat="1" ht="29.25" customHeight="1">
      <c r="A168" s="168" t="s">
        <v>66</v>
      </c>
      <c r="B168" s="169"/>
      <c r="C168" s="47"/>
      <c r="D168" s="47"/>
      <c r="E168" s="47"/>
      <c r="F168" s="47"/>
      <c r="G168" s="16"/>
      <c r="H168" s="16"/>
      <c r="I168" s="49"/>
      <c r="J168" s="16"/>
      <c r="K168" s="16"/>
      <c r="L168" s="49"/>
      <c r="M168" s="16"/>
      <c r="N168" s="16"/>
      <c r="O168" s="16"/>
      <c r="P168" s="84" t="s">
        <v>17</v>
      </c>
      <c r="Q168" s="82"/>
      <c r="R168" s="82"/>
      <c r="S168" s="82"/>
      <c r="T168" s="82"/>
      <c r="U168" s="82"/>
    </row>
    <row r="169" spans="1:28" s="44" customFormat="1" ht="91.5" customHeight="1">
      <c r="A169" s="159">
        <v>9</v>
      </c>
      <c r="B169" s="52" t="s">
        <v>168</v>
      </c>
      <c r="C169" s="21" t="s">
        <v>16</v>
      </c>
      <c r="D169" s="47"/>
      <c r="E169" s="47"/>
      <c r="F169" s="154">
        <v>20000</v>
      </c>
      <c r="G169" s="16"/>
      <c r="H169" s="16"/>
      <c r="I169" s="49"/>
      <c r="J169" s="16"/>
      <c r="K169" s="16"/>
      <c r="L169" s="151">
        <f>F169</f>
        <v>20000</v>
      </c>
      <c r="M169" s="154"/>
      <c r="N169" s="154"/>
      <c r="O169" s="154"/>
      <c r="P169" s="84"/>
      <c r="Q169" s="82" t="s">
        <v>72</v>
      </c>
      <c r="R169" s="82"/>
      <c r="S169" s="82"/>
      <c r="T169" s="82"/>
      <c r="U169" s="82"/>
    </row>
    <row r="170" spans="1:28" s="44" customFormat="1" ht="31.5" customHeight="1">
      <c r="A170" s="165" t="s">
        <v>70</v>
      </c>
      <c r="B170" s="166"/>
      <c r="C170" s="167"/>
      <c r="D170" s="47"/>
      <c r="E170" s="47"/>
      <c r="F170" s="146">
        <f>SUM(F169)</f>
        <v>20000</v>
      </c>
      <c r="G170" s="16"/>
      <c r="H170" s="16"/>
      <c r="I170" s="49"/>
      <c r="J170" s="16"/>
      <c r="K170" s="16"/>
      <c r="L170" s="17">
        <f>L169</f>
        <v>20000</v>
      </c>
      <c r="M170" s="146"/>
      <c r="N170" s="146"/>
      <c r="O170" s="146"/>
      <c r="P170" s="84"/>
      <c r="Q170" s="82"/>
      <c r="R170" s="82"/>
      <c r="S170" s="82"/>
      <c r="T170" s="82"/>
      <c r="U170" s="82"/>
    </row>
    <row r="171" spans="1:28" s="44" customFormat="1" ht="27.75" customHeight="1">
      <c r="A171" s="168" t="s">
        <v>110</v>
      </c>
      <c r="B171" s="169"/>
      <c r="C171" s="158"/>
      <c r="D171" s="146"/>
      <c r="E171" s="146"/>
      <c r="F171" s="146"/>
      <c r="G171" s="16"/>
      <c r="H171" s="16"/>
      <c r="I171" s="49"/>
      <c r="J171" s="16"/>
      <c r="K171" s="16"/>
      <c r="L171" s="49"/>
      <c r="M171" s="16"/>
      <c r="N171" s="16"/>
      <c r="O171" s="16"/>
      <c r="P171" s="84"/>
      <c r="Q171" s="82" t="s">
        <v>72</v>
      </c>
      <c r="R171" s="82"/>
      <c r="S171" s="82"/>
      <c r="T171" s="82"/>
      <c r="U171" s="82"/>
    </row>
    <row r="172" spans="1:28" s="44" customFormat="1" ht="45.75" customHeight="1">
      <c r="A172" s="159">
        <v>10</v>
      </c>
      <c r="B172" s="52" t="s">
        <v>93</v>
      </c>
      <c r="C172" s="21" t="s">
        <v>16</v>
      </c>
      <c r="D172" s="149">
        <v>2.2999999999999998</v>
      </c>
      <c r="E172" s="146"/>
      <c r="F172" s="154">
        <v>325000</v>
      </c>
      <c r="G172" s="149">
        <f>D172</f>
        <v>2.2999999999999998</v>
      </c>
      <c r="H172" s="146"/>
      <c r="I172" s="154">
        <f>F172</f>
        <v>325000</v>
      </c>
      <c r="J172" s="16"/>
      <c r="K172" s="16"/>
      <c r="L172" s="49"/>
      <c r="M172" s="16"/>
      <c r="N172" s="16"/>
      <c r="O172" s="16"/>
      <c r="P172" s="84"/>
      <c r="Q172" s="82"/>
      <c r="R172" s="82"/>
      <c r="S172" s="82"/>
      <c r="T172" s="82"/>
      <c r="U172" s="82"/>
    </row>
    <row r="173" spans="1:28" s="44" customFormat="1" ht="30.75" customHeight="1">
      <c r="A173" s="170" t="s">
        <v>111</v>
      </c>
      <c r="B173" s="171"/>
      <c r="C173" s="172"/>
      <c r="D173" s="48">
        <f>D172</f>
        <v>2.2999999999999998</v>
      </c>
      <c r="E173" s="146"/>
      <c r="F173" s="146">
        <f>F172</f>
        <v>325000</v>
      </c>
      <c r="G173" s="48">
        <f>G172</f>
        <v>2.2999999999999998</v>
      </c>
      <c r="H173" s="146"/>
      <c r="I173" s="146">
        <f>I172</f>
        <v>325000</v>
      </c>
      <c r="J173" s="16"/>
      <c r="K173" s="16"/>
      <c r="L173" s="49"/>
      <c r="M173" s="16"/>
      <c r="N173" s="16"/>
      <c r="O173" s="16"/>
      <c r="P173" s="84"/>
      <c r="Q173" s="82"/>
      <c r="R173" s="82"/>
      <c r="S173" s="82"/>
      <c r="T173" s="82"/>
      <c r="U173" s="82"/>
    </row>
    <row r="174" spans="1:28" s="53" customFormat="1" ht="52.5" customHeight="1">
      <c r="A174" s="88"/>
      <c r="B174" s="89"/>
      <c r="C174" s="90"/>
      <c r="D174" s="91"/>
      <c r="E174" s="92"/>
      <c r="F174" s="93"/>
      <c r="G174" s="91"/>
      <c r="H174" s="94"/>
      <c r="I174" s="93"/>
      <c r="J174" s="95"/>
      <c r="K174" s="93"/>
      <c r="L174" s="93"/>
      <c r="M174" s="93"/>
      <c r="N174" s="93"/>
      <c r="O174" s="93"/>
      <c r="P174" s="86"/>
      <c r="Q174" s="85"/>
      <c r="R174" s="85"/>
      <c r="S174" s="85"/>
      <c r="T174" s="85"/>
      <c r="U174" s="85"/>
    </row>
    <row r="175" spans="1:28" s="53" customFormat="1" ht="52.5" customHeight="1">
      <c r="A175" s="88"/>
      <c r="B175" s="89"/>
      <c r="C175" s="90"/>
      <c r="D175" s="91"/>
      <c r="E175" s="92"/>
      <c r="F175" s="93"/>
      <c r="G175" s="91"/>
      <c r="H175" s="94"/>
      <c r="I175" s="93"/>
      <c r="J175" s="95"/>
      <c r="K175" s="93"/>
      <c r="L175" s="93"/>
      <c r="M175" s="93"/>
      <c r="N175" s="93"/>
      <c r="O175" s="93"/>
      <c r="P175" s="86"/>
      <c r="Q175" s="85"/>
      <c r="R175" s="85"/>
      <c r="S175" s="85"/>
      <c r="T175" s="85"/>
      <c r="U175" s="85"/>
    </row>
    <row r="176" spans="1:28" s="53" customFormat="1" ht="40.5" customHeight="1">
      <c r="A176" s="162" t="s">
        <v>114</v>
      </c>
      <c r="B176" s="162"/>
      <c r="C176" s="162"/>
      <c r="D176" s="162"/>
      <c r="E176" s="162"/>
      <c r="F176" s="162"/>
      <c r="G176" s="126"/>
      <c r="H176" s="126"/>
      <c r="I176" s="126"/>
      <c r="J176" s="163" t="s">
        <v>115</v>
      </c>
      <c r="K176" s="163"/>
      <c r="L176" s="163"/>
      <c r="M176" s="156"/>
      <c r="N176" s="156"/>
      <c r="O176" s="156"/>
      <c r="P176" s="85"/>
      <c r="Q176" s="85"/>
      <c r="R176" s="85"/>
      <c r="S176" s="85"/>
      <c r="T176" s="85"/>
      <c r="U176" s="85"/>
    </row>
    <row r="177" spans="1:15" s="53" customFormat="1" ht="29.25" customHeight="1">
      <c r="A177" s="55"/>
    </row>
    <row r="178" spans="1:15" s="53" customFormat="1" ht="41.25" customHeight="1">
      <c r="A178" s="55"/>
      <c r="B178" s="164"/>
      <c r="C178" s="164"/>
      <c r="D178" s="164"/>
      <c r="E178" s="164"/>
      <c r="F178" s="164"/>
      <c r="J178" s="164"/>
      <c r="K178" s="164"/>
      <c r="L178" s="164"/>
      <c r="M178" s="155"/>
      <c r="N178" s="155"/>
      <c r="O178" s="155"/>
    </row>
    <row r="179" spans="1:15" s="53" customFormat="1">
      <c r="A179" s="55"/>
    </row>
    <row r="180" spans="1:15" s="53" customFormat="1">
      <c r="A180" s="55"/>
    </row>
    <row r="181" spans="1:15" s="53" customFormat="1">
      <c r="A181" s="55"/>
    </row>
    <row r="182" spans="1:15" s="53" customFormat="1">
      <c r="A182" s="55"/>
    </row>
    <row r="183" spans="1:15" s="53" customFormat="1">
      <c r="A183" s="55"/>
    </row>
    <row r="184" spans="1:15" s="53" customFormat="1">
      <c r="A184" s="55"/>
    </row>
    <row r="185" spans="1:15" s="53" customFormat="1">
      <c r="A185" s="55"/>
    </row>
    <row r="186" spans="1:15" s="53" customFormat="1">
      <c r="A186" s="55"/>
    </row>
    <row r="187" spans="1:15" s="53" customFormat="1">
      <c r="A187" s="55"/>
    </row>
    <row r="188" spans="1:15" s="53" customFormat="1">
      <c r="A188" s="55"/>
    </row>
    <row r="189" spans="1:15" s="53" customFormat="1">
      <c r="A189" s="55"/>
    </row>
    <row r="190" spans="1:15" s="53" customFormat="1">
      <c r="A190" s="55"/>
    </row>
    <row r="191" spans="1:15" s="53" customFormat="1">
      <c r="A191" s="55"/>
    </row>
    <row r="192" spans="1:15" s="53" customFormat="1">
      <c r="A192" s="55"/>
    </row>
    <row r="193" spans="1:1" s="53" customFormat="1">
      <c r="A193" s="55"/>
    </row>
    <row r="194" spans="1:1" s="53" customFormat="1">
      <c r="A194" s="55"/>
    </row>
    <row r="195" spans="1:1" s="53" customFormat="1">
      <c r="A195" s="55"/>
    </row>
    <row r="196" spans="1:1" s="53" customFormat="1">
      <c r="A196" s="55"/>
    </row>
    <row r="197" spans="1:1" s="53" customFormat="1">
      <c r="A197" s="55"/>
    </row>
    <row r="198" spans="1:1" s="53" customFormat="1">
      <c r="A198" s="55"/>
    </row>
    <row r="199" spans="1:1" s="53" customFormat="1">
      <c r="A199" s="55"/>
    </row>
    <row r="200" spans="1:1" s="53" customFormat="1">
      <c r="A200" s="55"/>
    </row>
    <row r="201" spans="1:1" s="53" customFormat="1">
      <c r="A201" s="55"/>
    </row>
    <row r="202" spans="1:1" s="53" customFormat="1">
      <c r="A202" s="55"/>
    </row>
    <row r="203" spans="1:1" s="53" customFormat="1">
      <c r="A203" s="55"/>
    </row>
    <row r="204" spans="1:1" s="53" customFormat="1">
      <c r="A204" s="55"/>
    </row>
    <row r="205" spans="1:1" s="53" customFormat="1">
      <c r="A205" s="55"/>
    </row>
    <row r="206" spans="1:1" s="53" customFormat="1">
      <c r="A206" s="55"/>
    </row>
    <row r="207" spans="1:1" s="53" customFormat="1">
      <c r="A207" s="55"/>
    </row>
    <row r="208" spans="1:1" s="53" customFormat="1">
      <c r="A208" s="55"/>
    </row>
    <row r="209" spans="1:1" s="53" customFormat="1">
      <c r="A209" s="55"/>
    </row>
    <row r="210" spans="1:1" s="53" customFormat="1">
      <c r="A210" s="55"/>
    </row>
    <row r="211" spans="1:1" s="53" customFormat="1">
      <c r="A211" s="55"/>
    </row>
    <row r="212" spans="1:1" s="53" customFormat="1">
      <c r="A212" s="55"/>
    </row>
    <row r="213" spans="1:1" s="53" customFormat="1">
      <c r="A213" s="55"/>
    </row>
    <row r="214" spans="1:1" s="53" customFormat="1">
      <c r="A214" s="55"/>
    </row>
    <row r="215" spans="1:1" s="53" customFormat="1">
      <c r="A215" s="55"/>
    </row>
    <row r="216" spans="1:1" s="53" customFormat="1">
      <c r="A216" s="55"/>
    </row>
    <row r="217" spans="1:1" s="53" customFormat="1">
      <c r="A217" s="55"/>
    </row>
    <row r="218" spans="1:1" s="53" customFormat="1">
      <c r="A218" s="55"/>
    </row>
    <row r="219" spans="1:1" s="53" customFormat="1">
      <c r="A219" s="55"/>
    </row>
    <row r="220" spans="1:1" s="53" customFormat="1">
      <c r="A220" s="55"/>
    </row>
    <row r="221" spans="1:1" s="53" customFormat="1">
      <c r="A221" s="55"/>
    </row>
    <row r="222" spans="1:1" s="53" customFormat="1">
      <c r="A222" s="55"/>
    </row>
    <row r="223" spans="1:1" s="53" customFormat="1">
      <c r="A223" s="55"/>
    </row>
    <row r="224" spans="1:1" s="53" customFormat="1">
      <c r="A224" s="55"/>
    </row>
    <row r="225" spans="1:1" s="53" customFormat="1">
      <c r="A225" s="55"/>
    </row>
    <row r="226" spans="1:1" s="53" customFormat="1">
      <c r="A226" s="55"/>
    </row>
    <row r="227" spans="1:1" s="53" customFormat="1">
      <c r="A227" s="55"/>
    </row>
    <row r="228" spans="1:1" s="53" customFormat="1">
      <c r="A228" s="55"/>
    </row>
    <row r="229" spans="1:1" s="53" customFormat="1">
      <c r="A229" s="55"/>
    </row>
    <row r="230" spans="1:1" s="53" customFormat="1">
      <c r="A230" s="55"/>
    </row>
    <row r="231" spans="1:1" s="53" customFormat="1">
      <c r="A231" s="55"/>
    </row>
    <row r="232" spans="1:1" s="53" customFormat="1">
      <c r="A232" s="55"/>
    </row>
    <row r="233" spans="1:1" s="53" customFormat="1">
      <c r="A233" s="55"/>
    </row>
    <row r="234" spans="1:1" s="53" customFormat="1">
      <c r="A234" s="55"/>
    </row>
    <row r="235" spans="1:1" s="53" customFormat="1">
      <c r="A235" s="55"/>
    </row>
    <row r="236" spans="1:1" s="53" customFormat="1">
      <c r="A236" s="55"/>
    </row>
    <row r="237" spans="1:1" s="53" customFormat="1">
      <c r="A237" s="55"/>
    </row>
    <row r="238" spans="1:1" s="53" customFormat="1">
      <c r="A238" s="55"/>
    </row>
    <row r="239" spans="1:1" s="53" customFormat="1">
      <c r="A239" s="55"/>
    </row>
    <row r="240" spans="1:1" s="53" customFormat="1">
      <c r="A240" s="55"/>
    </row>
    <row r="241" spans="1:1" s="53" customFormat="1">
      <c r="A241" s="55"/>
    </row>
    <row r="242" spans="1:1" s="53" customFormat="1">
      <c r="A242" s="55"/>
    </row>
    <row r="243" spans="1:1" s="53" customFormat="1">
      <c r="A243" s="55"/>
    </row>
    <row r="244" spans="1:1" s="53" customFormat="1">
      <c r="A244" s="55"/>
    </row>
    <row r="245" spans="1:1" s="53" customFormat="1">
      <c r="A245" s="55"/>
    </row>
    <row r="246" spans="1:1" s="53" customFormat="1">
      <c r="A246" s="55"/>
    </row>
    <row r="247" spans="1:1" s="53" customFormat="1">
      <c r="A247" s="55"/>
    </row>
    <row r="248" spans="1:1" s="53" customFormat="1">
      <c r="A248" s="55"/>
    </row>
    <row r="249" spans="1:1" s="53" customFormat="1">
      <c r="A249" s="55"/>
    </row>
    <row r="250" spans="1:1" s="53" customFormat="1">
      <c r="A250" s="55"/>
    </row>
    <row r="251" spans="1:1" s="53" customFormat="1">
      <c r="A251" s="55"/>
    </row>
    <row r="252" spans="1:1" s="53" customFormat="1">
      <c r="A252" s="55"/>
    </row>
    <row r="253" spans="1:1" s="53" customFormat="1">
      <c r="A253" s="55"/>
    </row>
    <row r="254" spans="1:1" s="53" customFormat="1">
      <c r="A254" s="55"/>
    </row>
    <row r="255" spans="1:1" s="53" customFormat="1">
      <c r="A255" s="55"/>
    </row>
    <row r="256" spans="1:1" s="53" customFormat="1">
      <c r="A256" s="55"/>
    </row>
    <row r="257" spans="1:1" s="53" customFormat="1">
      <c r="A257" s="55"/>
    </row>
    <row r="258" spans="1:1" s="53" customFormat="1">
      <c r="A258" s="55"/>
    </row>
    <row r="259" spans="1:1" s="53" customFormat="1">
      <c r="A259" s="55"/>
    </row>
    <row r="260" spans="1:1" s="53" customFormat="1">
      <c r="A260" s="55"/>
    </row>
    <row r="261" spans="1:1" s="53" customFormat="1">
      <c r="A261" s="55"/>
    </row>
    <row r="262" spans="1:1" s="53" customFormat="1">
      <c r="A262" s="55"/>
    </row>
    <row r="263" spans="1:1" s="53" customFormat="1">
      <c r="A263" s="55"/>
    </row>
    <row r="264" spans="1:1" s="53" customFormat="1">
      <c r="A264" s="55"/>
    </row>
    <row r="265" spans="1:1" s="53" customFormat="1">
      <c r="A265" s="55"/>
    </row>
    <row r="266" spans="1:1" s="53" customFormat="1">
      <c r="A266" s="55"/>
    </row>
    <row r="267" spans="1:1" s="53" customFormat="1">
      <c r="A267" s="55"/>
    </row>
    <row r="268" spans="1:1" s="53" customFormat="1">
      <c r="A268" s="55"/>
    </row>
    <row r="269" spans="1:1" s="53" customFormat="1">
      <c r="A269" s="55"/>
    </row>
    <row r="270" spans="1:1" s="53" customFormat="1">
      <c r="A270" s="55"/>
    </row>
    <row r="271" spans="1:1" s="53" customFormat="1">
      <c r="A271" s="55"/>
    </row>
    <row r="272" spans="1:1" s="53" customFormat="1">
      <c r="A272" s="55"/>
    </row>
    <row r="273" spans="1:1" s="53" customFormat="1">
      <c r="A273" s="55"/>
    </row>
    <row r="274" spans="1:1" s="53" customFormat="1">
      <c r="A274" s="55"/>
    </row>
    <row r="275" spans="1:1" s="53" customFormat="1">
      <c r="A275" s="55"/>
    </row>
    <row r="276" spans="1:1" s="53" customFormat="1">
      <c r="A276" s="55"/>
    </row>
    <row r="277" spans="1:1" s="53" customFormat="1">
      <c r="A277" s="55"/>
    </row>
    <row r="278" spans="1:1" s="53" customFormat="1">
      <c r="A278" s="55"/>
    </row>
    <row r="279" spans="1:1" s="53" customFormat="1">
      <c r="A279" s="55"/>
    </row>
    <row r="280" spans="1:1" s="53" customFormat="1">
      <c r="A280" s="55"/>
    </row>
    <row r="281" spans="1:1" s="53" customFormat="1">
      <c r="A281" s="55"/>
    </row>
    <row r="282" spans="1:1" s="53" customFormat="1">
      <c r="A282" s="55"/>
    </row>
    <row r="283" spans="1:1" s="53" customFormat="1">
      <c r="A283" s="55"/>
    </row>
    <row r="284" spans="1:1" s="53" customFormat="1">
      <c r="A284" s="55"/>
    </row>
    <row r="285" spans="1:1" s="53" customFormat="1">
      <c r="A285" s="55"/>
    </row>
    <row r="286" spans="1:1" s="53" customFormat="1">
      <c r="A286" s="55"/>
    </row>
    <row r="287" spans="1:1" s="53" customFormat="1">
      <c r="A287" s="55"/>
    </row>
    <row r="288" spans="1:1" s="53" customFormat="1">
      <c r="A288" s="55"/>
    </row>
    <row r="289" spans="1:1" s="53" customFormat="1">
      <c r="A289" s="55"/>
    </row>
    <row r="290" spans="1:1" s="53" customFormat="1">
      <c r="A290" s="55"/>
    </row>
    <row r="291" spans="1:1" s="53" customFormat="1">
      <c r="A291" s="55"/>
    </row>
    <row r="292" spans="1:1" s="53" customFormat="1">
      <c r="A292" s="55"/>
    </row>
    <row r="293" spans="1:1" s="53" customFormat="1">
      <c r="A293" s="55"/>
    </row>
    <row r="294" spans="1:1" s="53" customFormat="1">
      <c r="A294" s="55"/>
    </row>
    <row r="295" spans="1:1" s="53" customFormat="1">
      <c r="A295" s="55"/>
    </row>
    <row r="296" spans="1:1" s="53" customFormat="1">
      <c r="A296" s="55"/>
    </row>
    <row r="297" spans="1:1" s="53" customFormat="1">
      <c r="A297" s="55"/>
    </row>
    <row r="298" spans="1:1" s="53" customFormat="1">
      <c r="A298" s="55"/>
    </row>
    <row r="299" spans="1:1" s="53" customFormat="1">
      <c r="A299" s="55"/>
    </row>
    <row r="300" spans="1:1" s="53" customFormat="1">
      <c r="A300" s="55"/>
    </row>
    <row r="301" spans="1:1" s="53" customFormat="1">
      <c r="A301" s="55"/>
    </row>
    <row r="302" spans="1:1" s="53" customFormat="1">
      <c r="A302" s="55"/>
    </row>
    <row r="303" spans="1:1" s="53" customFormat="1">
      <c r="A303" s="55"/>
    </row>
    <row r="304" spans="1:1" s="53" customFormat="1">
      <c r="A304" s="55"/>
    </row>
    <row r="305" spans="1:1" s="53" customFormat="1">
      <c r="A305" s="55"/>
    </row>
    <row r="306" spans="1:1" s="53" customFormat="1">
      <c r="A306" s="55"/>
    </row>
    <row r="307" spans="1:1" s="53" customFormat="1">
      <c r="A307" s="55"/>
    </row>
    <row r="308" spans="1:1" s="53" customFormat="1">
      <c r="A308" s="55"/>
    </row>
    <row r="309" spans="1:1" s="53" customFormat="1">
      <c r="A309" s="55"/>
    </row>
    <row r="310" spans="1:1" s="53" customFormat="1">
      <c r="A310" s="55"/>
    </row>
    <row r="311" spans="1:1" s="53" customFormat="1">
      <c r="A311" s="55"/>
    </row>
    <row r="312" spans="1:1" s="53" customFormat="1">
      <c r="A312" s="55"/>
    </row>
    <row r="313" spans="1:1" s="53" customFormat="1">
      <c r="A313" s="55"/>
    </row>
    <row r="314" spans="1:1" s="53" customFormat="1">
      <c r="A314" s="55"/>
    </row>
    <row r="315" spans="1:1" s="53" customFormat="1">
      <c r="A315" s="55"/>
    </row>
    <row r="316" spans="1:1" s="53" customFormat="1">
      <c r="A316" s="55"/>
    </row>
    <row r="317" spans="1:1" s="53" customFormat="1">
      <c r="A317" s="55"/>
    </row>
    <row r="318" spans="1:1" s="53" customFormat="1">
      <c r="A318" s="55"/>
    </row>
    <row r="319" spans="1:1" s="53" customFormat="1">
      <c r="A319" s="55"/>
    </row>
    <row r="320" spans="1:1" s="53" customFormat="1">
      <c r="A320" s="55"/>
    </row>
    <row r="321" spans="1:1" s="53" customFormat="1">
      <c r="A321" s="55"/>
    </row>
    <row r="322" spans="1:1" s="53" customFormat="1">
      <c r="A322" s="55"/>
    </row>
    <row r="323" spans="1:1" s="53" customFormat="1">
      <c r="A323" s="55"/>
    </row>
    <row r="324" spans="1:1" s="53" customFormat="1">
      <c r="A324" s="55"/>
    </row>
    <row r="325" spans="1:1" s="53" customFormat="1">
      <c r="A325" s="55"/>
    </row>
    <row r="326" spans="1:1" s="53" customFormat="1">
      <c r="A326" s="55"/>
    </row>
    <row r="327" spans="1:1" s="53" customFormat="1">
      <c r="A327" s="55"/>
    </row>
    <row r="328" spans="1:1" s="53" customFormat="1">
      <c r="A328" s="55"/>
    </row>
    <row r="329" spans="1:1" s="53" customFormat="1">
      <c r="A329" s="55"/>
    </row>
    <row r="330" spans="1:1" s="53" customFormat="1">
      <c r="A330" s="55"/>
    </row>
    <row r="331" spans="1:1" s="53" customFormat="1">
      <c r="A331" s="55"/>
    </row>
    <row r="332" spans="1:1" s="53" customFormat="1">
      <c r="A332" s="55"/>
    </row>
    <row r="333" spans="1:1" s="53" customFormat="1">
      <c r="A333" s="55"/>
    </row>
    <row r="334" spans="1:1" s="53" customFormat="1">
      <c r="A334" s="55"/>
    </row>
    <row r="335" spans="1:1" s="53" customFormat="1">
      <c r="A335" s="55"/>
    </row>
    <row r="336" spans="1:1" s="53" customFormat="1">
      <c r="A336" s="55"/>
    </row>
    <row r="337" spans="1:1" s="53" customFormat="1">
      <c r="A337" s="55"/>
    </row>
    <row r="338" spans="1:1" s="53" customFormat="1">
      <c r="A338" s="55"/>
    </row>
    <row r="339" spans="1:1" s="53" customFormat="1">
      <c r="A339" s="55"/>
    </row>
    <row r="340" spans="1:1" s="53" customFormat="1">
      <c r="A340" s="55"/>
    </row>
    <row r="341" spans="1:1" s="53" customFormat="1">
      <c r="A341" s="55"/>
    </row>
    <row r="342" spans="1:1" s="53" customFormat="1">
      <c r="A342" s="55"/>
    </row>
    <row r="343" spans="1:1" s="53" customFormat="1">
      <c r="A343" s="55"/>
    </row>
    <row r="344" spans="1:1" s="53" customFormat="1">
      <c r="A344" s="55"/>
    </row>
    <row r="345" spans="1:1" s="53" customFormat="1">
      <c r="A345" s="55"/>
    </row>
    <row r="346" spans="1:1" s="53" customFormat="1">
      <c r="A346" s="55"/>
    </row>
    <row r="347" spans="1:1" s="53" customFormat="1">
      <c r="A347" s="55"/>
    </row>
    <row r="348" spans="1:1" s="53" customFormat="1">
      <c r="A348" s="55"/>
    </row>
    <row r="349" spans="1:1" s="53" customFormat="1">
      <c r="A349" s="55"/>
    </row>
    <row r="350" spans="1:1" s="53" customFormat="1">
      <c r="A350" s="55"/>
    </row>
    <row r="351" spans="1:1" s="53" customFormat="1">
      <c r="A351" s="55"/>
    </row>
    <row r="352" spans="1:1" s="53" customFormat="1">
      <c r="A352" s="55"/>
    </row>
    <row r="353" spans="1:1" s="53" customFormat="1">
      <c r="A353" s="55"/>
    </row>
    <row r="354" spans="1:1" s="53" customFormat="1">
      <c r="A354" s="55"/>
    </row>
    <row r="355" spans="1:1" s="53" customFormat="1">
      <c r="A355" s="55"/>
    </row>
    <row r="356" spans="1:1" s="53" customFormat="1">
      <c r="A356" s="55"/>
    </row>
    <row r="357" spans="1:1" s="53" customFormat="1">
      <c r="A357" s="55"/>
    </row>
    <row r="358" spans="1:1" s="53" customFormat="1">
      <c r="A358" s="55"/>
    </row>
    <row r="359" spans="1:1" s="53" customFormat="1">
      <c r="A359" s="55"/>
    </row>
    <row r="360" spans="1:1" s="53" customFormat="1">
      <c r="A360" s="55"/>
    </row>
    <row r="361" spans="1:1" s="53" customFormat="1">
      <c r="A361" s="55"/>
    </row>
    <row r="362" spans="1:1" s="53" customFormat="1">
      <c r="A362" s="55"/>
    </row>
    <row r="363" spans="1:1" s="53" customFormat="1">
      <c r="A363" s="55"/>
    </row>
    <row r="364" spans="1:1" s="53" customFormat="1">
      <c r="A364" s="55"/>
    </row>
    <row r="365" spans="1:1" s="53" customFormat="1">
      <c r="A365" s="55"/>
    </row>
    <row r="366" spans="1:1" s="53" customFormat="1">
      <c r="A366" s="55"/>
    </row>
    <row r="367" spans="1:1" s="53" customFormat="1">
      <c r="A367" s="55"/>
    </row>
    <row r="368" spans="1:1" s="53" customFormat="1">
      <c r="A368" s="55"/>
    </row>
    <row r="369" spans="1:1" s="53" customFormat="1">
      <c r="A369" s="55"/>
    </row>
    <row r="370" spans="1:1" s="53" customFormat="1">
      <c r="A370" s="55"/>
    </row>
    <row r="371" spans="1:1" s="53" customFormat="1">
      <c r="A371" s="55"/>
    </row>
    <row r="372" spans="1:1" s="53" customFormat="1">
      <c r="A372" s="55"/>
    </row>
    <row r="373" spans="1:1" s="53" customFormat="1">
      <c r="A373" s="55"/>
    </row>
    <row r="374" spans="1:1" s="53" customFormat="1">
      <c r="A374" s="55"/>
    </row>
    <row r="375" spans="1:1" s="53" customFormat="1">
      <c r="A375" s="55"/>
    </row>
    <row r="376" spans="1:1" s="53" customFormat="1">
      <c r="A376" s="55"/>
    </row>
    <row r="377" spans="1:1" s="53" customFormat="1">
      <c r="A377" s="55"/>
    </row>
    <row r="378" spans="1:1" s="53" customFormat="1">
      <c r="A378" s="55"/>
    </row>
    <row r="379" spans="1:1" s="53" customFormat="1">
      <c r="A379" s="55"/>
    </row>
    <row r="380" spans="1:1" s="53" customFormat="1">
      <c r="A380" s="55"/>
    </row>
    <row r="381" spans="1:1" s="53" customFormat="1">
      <c r="A381" s="55"/>
    </row>
    <row r="382" spans="1:1" s="53" customFormat="1">
      <c r="A382" s="55"/>
    </row>
    <row r="383" spans="1:1" s="53" customFormat="1">
      <c r="A383" s="55"/>
    </row>
    <row r="384" spans="1:1" s="53" customFormat="1">
      <c r="A384" s="55"/>
    </row>
    <row r="385" spans="1:1" s="53" customFormat="1">
      <c r="A385" s="55"/>
    </row>
    <row r="386" spans="1:1" s="53" customFormat="1">
      <c r="A386" s="55"/>
    </row>
    <row r="387" spans="1:1" s="53" customFormat="1">
      <c r="A387" s="55"/>
    </row>
    <row r="388" spans="1:1" s="53" customFormat="1">
      <c r="A388" s="55"/>
    </row>
    <row r="389" spans="1:1" s="53" customFormat="1">
      <c r="A389" s="55"/>
    </row>
    <row r="390" spans="1:1" s="53" customFormat="1">
      <c r="A390" s="55"/>
    </row>
    <row r="391" spans="1:1" s="53" customFormat="1">
      <c r="A391" s="55"/>
    </row>
    <row r="392" spans="1:1" s="53" customFormat="1">
      <c r="A392" s="55"/>
    </row>
    <row r="393" spans="1:1" s="53" customFormat="1">
      <c r="A393" s="55"/>
    </row>
    <row r="394" spans="1:1" s="53" customFormat="1">
      <c r="A394" s="55"/>
    </row>
    <row r="395" spans="1:1" s="53" customFormat="1">
      <c r="A395" s="55"/>
    </row>
    <row r="396" spans="1:1" s="53" customFormat="1">
      <c r="A396" s="55"/>
    </row>
    <row r="397" spans="1:1" s="53" customFormat="1">
      <c r="A397" s="55"/>
    </row>
    <row r="398" spans="1:1" s="53" customFormat="1">
      <c r="A398" s="55"/>
    </row>
    <row r="399" spans="1:1" s="53" customFormat="1">
      <c r="A399" s="55"/>
    </row>
  </sheetData>
  <mergeCells count="120">
    <mergeCell ref="J1:O1"/>
    <mergeCell ref="A3:O3"/>
    <mergeCell ref="A5:A8"/>
    <mergeCell ref="B5:B8"/>
    <mergeCell ref="C5:C8"/>
    <mergeCell ref="D5:F6"/>
    <mergeCell ref="G5:O5"/>
    <mergeCell ref="G6:I6"/>
    <mergeCell ref="J6:L6"/>
    <mergeCell ref="M6:O6"/>
    <mergeCell ref="A20:C20"/>
    <mergeCell ref="A21:B21"/>
    <mergeCell ref="C21:D21"/>
    <mergeCell ref="A25:C25"/>
    <mergeCell ref="A26:B26"/>
    <mergeCell ref="C26:D26"/>
    <mergeCell ref="M7:N7"/>
    <mergeCell ref="O7:O8"/>
    <mergeCell ref="A10:O10"/>
    <mergeCell ref="B11:O11"/>
    <mergeCell ref="A13:B13"/>
    <mergeCell ref="C13:D13"/>
    <mergeCell ref="D7:E7"/>
    <mergeCell ref="F7:F8"/>
    <mergeCell ref="G7:H7"/>
    <mergeCell ref="I7:I8"/>
    <mergeCell ref="J7:K7"/>
    <mergeCell ref="L7:L8"/>
    <mergeCell ref="A41:C41"/>
    <mergeCell ref="A42:B42"/>
    <mergeCell ref="C42:D42"/>
    <mergeCell ref="A46:C46"/>
    <mergeCell ref="A47:B47"/>
    <mergeCell ref="C47:D47"/>
    <mergeCell ref="A33:C33"/>
    <mergeCell ref="A34:B34"/>
    <mergeCell ref="C34:D34"/>
    <mergeCell ref="A38:C38"/>
    <mergeCell ref="A39:B39"/>
    <mergeCell ref="C39:D39"/>
    <mergeCell ref="A65:C65"/>
    <mergeCell ref="A66:B66"/>
    <mergeCell ref="C66:D66"/>
    <mergeCell ref="A68:C68"/>
    <mergeCell ref="A69:B69"/>
    <mergeCell ref="C69:D69"/>
    <mergeCell ref="A54:C54"/>
    <mergeCell ref="A55:B55"/>
    <mergeCell ref="C55:D55"/>
    <mergeCell ref="A59:C59"/>
    <mergeCell ref="A60:B60"/>
    <mergeCell ref="C60:D60"/>
    <mergeCell ref="A80:C80"/>
    <mergeCell ref="A81:B81"/>
    <mergeCell ref="C81:D81"/>
    <mergeCell ref="A83:B83"/>
    <mergeCell ref="A84:B84"/>
    <mergeCell ref="C84:D84"/>
    <mergeCell ref="A71:C71"/>
    <mergeCell ref="A72:B72"/>
    <mergeCell ref="C72:D72"/>
    <mergeCell ref="A76:C76"/>
    <mergeCell ref="A77:B77"/>
    <mergeCell ref="C77:D77"/>
    <mergeCell ref="A100:C100"/>
    <mergeCell ref="A101:B101"/>
    <mergeCell ref="C101:D101"/>
    <mergeCell ref="A102:A103"/>
    <mergeCell ref="B102:B103"/>
    <mergeCell ref="E102:E103"/>
    <mergeCell ref="A86:B86"/>
    <mergeCell ref="A87:B87"/>
    <mergeCell ref="C87:D87"/>
    <mergeCell ref="A94:C94"/>
    <mergeCell ref="A95:B95"/>
    <mergeCell ref="C95:D95"/>
    <mergeCell ref="A112:C112"/>
    <mergeCell ref="B114:O114"/>
    <mergeCell ref="B115:C115"/>
    <mergeCell ref="A119:B119"/>
    <mergeCell ref="A123:B123"/>
    <mergeCell ref="A125:B125"/>
    <mergeCell ref="L102:L103"/>
    <mergeCell ref="A106:C106"/>
    <mergeCell ref="A107:B107"/>
    <mergeCell ref="C107:D107"/>
    <mergeCell ref="A109:C109"/>
    <mergeCell ref="A110:B110"/>
    <mergeCell ref="C110:D110"/>
    <mergeCell ref="F102:F103"/>
    <mergeCell ref="G102:G103"/>
    <mergeCell ref="H102:H103"/>
    <mergeCell ref="I102:I103"/>
    <mergeCell ref="J102:J103"/>
    <mergeCell ref="K102:K103"/>
    <mergeCell ref="B146:C146"/>
    <mergeCell ref="A147:B147"/>
    <mergeCell ref="A151:C151"/>
    <mergeCell ref="A152:B152"/>
    <mergeCell ref="A158:C158"/>
    <mergeCell ref="A159:B159"/>
    <mergeCell ref="A130:B130"/>
    <mergeCell ref="A133:B133"/>
    <mergeCell ref="A136:B136"/>
    <mergeCell ref="A138:B138"/>
    <mergeCell ref="A140:B140"/>
    <mergeCell ref="B145:O145"/>
    <mergeCell ref="A170:C170"/>
    <mergeCell ref="A171:B171"/>
    <mergeCell ref="A173:C173"/>
    <mergeCell ref="A176:F176"/>
    <mergeCell ref="J176:L176"/>
    <mergeCell ref="B178:F178"/>
    <mergeCell ref="J178:L178"/>
    <mergeCell ref="A161:C161"/>
    <mergeCell ref="A162:B162"/>
    <mergeCell ref="A164:C164"/>
    <mergeCell ref="A165:B165"/>
    <mergeCell ref="A167:C167"/>
    <mergeCell ref="A168:B168"/>
  </mergeCells>
  <printOptions horizontalCentered="1"/>
  <pageMargins left="0.39370078740157483" right="0.39370078740157483" top="0.98425196850393704" bottom="0.39370078740157483" header="0.39370078740157483" footer="0.51181102362204722"/>
  <pageSetup paperSize="9" scale="43" firstPageNumber="109" fitToHeight="26" orientation="landscape" useFirstPageNumber="1" horizontalDpi="300" verticalDpi="300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16.12.2025 УТОЧ  </vt:lpstr>
      <vt:lpstr>'16.12.2025 УТОЧ  '!Z_D9A49370_59EF_4DF5_B20D_A46D1CBDF607_.wvu.PrintTitles</vt:lpstr>
      <vt:lpstr>'16.12.2025 УТОЧ  '!Заголовки_для_печати</vt:lpstr>
      <vt:lpstr>'16.12.2025 УТОЧ 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28</cp:revision>
  <cp:lastPrinted>2025-12-17T08:18:54Z</cp:lastPrinted>
  <dcterms:created xsi:type="dcterms:W3CDTF">2023-06-29T08:05:20Z</dcterms:created>
  <dcterms:modified xsi:type="dcterms:W3CDTF">2025-12-17T08:19:08Z</dcterms:modified>
  <dc:language>ru-RU</dc:language>
</cp:coreProperties>
</file>